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 tabRatio="431" activeTab="1"/>
  </bookViews>
  <sheets>
    <sheet name="1 кв" sheetId="8" r:id="rId1"/>
    <sheet name="2 кв" sheetId="9" r:id="rId2"/>
    <sheet name="3 кв" sheetId="11" r:id="rId3"/>
    <sheet name="4 кв" sheetId="13" r:id="rId4"/>
  </sheets>
  <calcPr calcId="152511"/>
</workbook>
</file>

<file path=xl/calcChain.xml><?xml version="1.0" encoding="utf-8"?>
<calcChain xmlns="http://schemas.openxmlformats.org/spreadsheetml/2006/main">
  <c r="L17" i="8" l="1"/>
  <c r="K17" i="8"/>
  <c r="L16" i="8"/>
  <c r="K16" i="8"/>
  <c r="L25" i="8" l="1"/>
  <c r="I25" i="8" s="1"/>
  <c r="K25" i="8"/>
  <c r="I24" i="8"/>
  <c r="K24" i="8"/>
  <c r="L24" i="8"/>
  <c r="I22" i="8"/>
  <c r="L22" i="8"/>
  <c r="K22" i="8"/>
  <c r="I19" i="8"/>
  <c r="L19" i="8"/>
  <c r="K19" i="8"/>
  <c r="I18" i="8"/>
  <c r="K18" i="8"/>
  <c r="L18" i="8"/>
  <c r="I17" i="8"/>
  <c r="I16" i="8"/>
  <c r="K25" i="13" l="1"/>
  <c r="L25" i="13"/>
  <c r="I19" i="13"/>
  <c r="L19" i="13"/>
  <c r="L21" i="13"/>
  <c r="K21" i="13"/>
  <c r="K19" i="13"/>
  <c r="I22" i="13"/>
  <c r="L22" i="13"/>
  <c r="K22" i="13"/>
  <c r="I24" i="13"/>
  <c r="L24" i="13"/>
  <c r="K24" i="13"/>
  <c r="I18" i="13"/>
  <c r="L18" i="13"/>
  <c r="K18" i="13"/>
  <c r="I17" i="13"/>
  <c r="L17" i="13"/>
  <c r="K17" i="13"/>
  <c r="I16" i="13"/>
  <c r="L16" i="13"/>
  <c r="K16" i="13"/>
  <c r="I25" i="13" l="1"/>
  <c r="I21" i="13"/>
  <c r="L24" i="11" l="1"/>
  <c r="K24" i="11"/>
  <c r="L22" i="11"/>
  <c r="K22" i="11"/>
  <c r="L21" i="11"/>
  <c r="K21" i="11"/>
  <c r="L18" i="11"/>
  <c r="K18" i="11"/>
  <c r="L17" i="11"/>
  <c r="K17" i="11"/>
  <c r="L16" i="11"/>
  <c r="K16" i="11"/>
</calcChain>
</file>

<file path=xl/sharedStrings.xml><?xml version="1.0" encoding="utf-8"?>
<sst xmlns="http://schemas.openxmlformats.org/spreadsheetml/2006/main" count="310" uniqueCount="57">
  <si>
    <t>Информация о способах приобретения, стоимости и об объемах товаров, необходимых для выполнения (оказания) регулируемых работ (услуг)</t>
  </si>
  <si>
    <t>№ п/п</t>
  </si>
  <si>
    <t>Дата закупки</t>
  </si>
  <si>
    <t>начальная цена (стоимость) договора</t>
  </si>
  <si>
    <t>конкурс</t>
  </si>
  <si>
    <t>аукцион</t>
  </si>
  <si>
    <t>размещение заказов путем проведения торгов</t>
  </si>
  <si>
    <t>запрос котировок</t>
  </si>
  <si>
    <t>единственный поставщик (подрядчик)</t>
  </si>
  <si>
    <t>иное</t>
  </si>
  <si>
    <t>размещение заказов без проведения торгов</t>
  </si>
  <si>
    <t>Предмет закупки (товары, работы, услуги)</t>
  </si>
  <si>
    <t>Единица измерения</t>
  </si>
  <si>
    <t>Количество (объем, товаров, работ, услуг)</t>
  </si>
  <si>
    <t xml:space="preserve">Поставщик (подрядная организация)
</t>
  </si>
  <si>
    <t>Примечание</t>
  </si>
  <si>
    <t>за период</t>
  </si>
  <si>
    <t>предоставляемые</t>
  </si>
  <si>
    <t>на территории</t>
  </si>
  <si>
    <t>(наименование субъекта Российской Федерации)</t>
  </si>
  <si>
    <t>(наименование субъекта естественных монополий)</t>
  </si>
  <si>
    <t>форма 9ж-1</t>
  </si>
  <si>
    <t xml:space="preserve">Сумма закупки (товаров, работ, услуг)
 (тыс. руб.)  
</t>
  </si>
  <si>
    <t>Реквизиты договора</t>
  </si>
  <si>
    <t>Способ закупки*</t>
  </si>
  <si>
    <t>электрическая энергия</t>
  </si>
  <si>
    <r>
      <t>Цена за единицу товара, работ, услуг (руб./кВт</t>
    </r>
    <r>
      <rPr>
        <sz val="12"/>
        <color indexed="8"/>
        <rFont val="Calibri"/>
        <family val="2"/>
        <charset val="204"/>
      </rPr>
      <t>∙</t>
    </r>
    <r>
      <rPr>
        <sz val="12"/>
        <color indexed="8"/>
        <rFont val="Times New Roman"/>
        <family val="1"/>
        <charset val="204"/>
      </rPr>
      <t>ч)</t>
    </r>
  </si>
  <si>
    <t>*</t>
  </si>
  <si>
    <t>Республика Саха (Якутия)</t>
  </si>
  <si>
    <t>Ассоциация АЯМ</t>
  </si>
  <si>
    <r>
      <t>тыс. кВт</t>
    </r>
    <r>
      <rPr>
        <sz val="12"/>
        <rFont val="Calibri"/>
        <family val="2"/>
        <charset val="204"/>
      </rPr>
      <t>∙</t>
    </r>
    <r>
      <rPr>
        <sz val="12"/>
        <rFont val="Times New Roman"/>
        <family val="1"/>
        <charset val="204"/>
      </rPr>
      <t>ч</t>
    </r>
  </si>
  <si>
    <t>Договор № 006 на энергоснабжение от 01.01.2013г.</t>
  </si>
  <si>
    <t>Энергосбыт ЯО Мегино - Кангаласский участок</t>
  </si>
  <si>
    <t>Договор на электроснабжение №  0819 от 02.11.2015 г.</t>
  </si>
  <si>
    <t>ПАО "Энергосбы Алдан"</t>
  </si>
  <si>
    <t>АО "АК "ЖДЯ"</t>
  </si>
  <si>
    <t>Договор №00055 на энергоснабжение от 01.01.2022 г.</t>
  </si>
  <si>
    <t>Договор №09002  на энергоснабжение от 01.03.2021</t>
  </si>
  <si>
    <t>тыс. кВт∙ч</t>
  </si>
  <si>
    <t>Сахаэнерго АО</t>
  </si>
  <si>
    <t>Договор № ПЦ/ЭЭ/П/149/ГП от 15.11.2021г. на энергоснабжение</t>
  </si>
  <si>
    <t>ПАО "Энергосбыт  Нерюнгри"</t>
  </si>
  <si>
    <t>РЖД Московская дирекция по ремонту пути</t>
  </si>
  <si>
    <t>Договор №ЦРИ/04/А/2780/22/000268 от 28.01.2022г.</t>
  </si>
  <si>
    <t>ПАО "Якутскэнерго"</t>
  </si>
  <si>
    <t>Договор № 78-23 от 27.01.2023г. купли-продажи электрической энергии (мощности) в целях компенсации потерь</t>
  </si>
  <si>
    <t>Архангельская РЭБ Флота</t>
  </si>
  <si>
    <t>Договор подряда № 05-05-100/108-22 от 17.10.2022г.</t>
  </si>
  <si>
    <t>Энергосбыт Якутск</t>
  </si>
  <si>
    <t>Договор № 190371 от 15.02.2023г. энергоснабжения (1-6 ценовая категория) (№ 395дог от 29.03.2023)</t>
  </si>
  <si>
    <t>3 квартал 2023 г.</t>
  </si>
  <si>
    <t>4 квартал 2023 г.</t>
  </si>
  <si>
    <t>АО "Мосэнергосбыт"</t>
  </si>
  <si>
    <t>Договор энергоснабжения № 11312110 от 20.12.2022г</t>
  </si>
  <si>
    <t xml:space="preserve">Договор энергоснабжения № 11312110 от 20.12.2022г. </t>
  </si>
  <si>
    <t>1 квартал 2025 г.</t>
  </si>
  <si>
    <t>2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</si>
</sst>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9"/>
  <sheetViews>
    <sheetView zoomScale="70" zoomScaleNormal="70" workbookViewId="0">
      <selection activeCell="L18" sqref="L18"/>
    </sheetView>
  </sheetViews>
  <sheetFormatPr defaultRowHeight="15.75" x14ac:dyDescent="0.25"/>
  <cols>
    <col min="1" max="2" width="9.140625" style="1"/>
    <col min="3" max="6" width="12.7109375" style="1" customWidth="1"/>
    <col min="7" max="7" width="9.140625" style="1"/>
    <col min="8" max="8" width="14.85546875" style="1" customWidth="1"/>
    <col min="9" max="9" width="13.71093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2.28515625" style="1" customWidth="1"/>
    <col min="15" max="15" width="13" style="1" customWidth="1"/>
    <col min="16" max="16" width="13.140625" style="1" bestFit="1" customWidth="1"/>
    <col min="17" max="16384" width="9.140625" style="1"/>
  </cols>
  <sheetData>
    <row r="1" spans="1:15" x14ac:dyDescent="0.25">
      <c r="O1" s="1" t="s">
        <v>21</v>
      </c>
    </row>
    <row r="2" spans="1:1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5" ht="15.75" customHeight="1" x14ac:dyDescent="0.25">
      <c r="A4" s="28" t="s">
        <v>17</v>
      </c>
      <c r="B4" s="28"/>
      <c r="C4" s="29" t="s">
        <v>35</v>
      </c>
      <c r="D4" s="29"/>
      <c r="E4" s="29"/>
      <c r="F4" s="29"/>
      <c r="G4" s="29"/>
    </row>
    <row r="5" spans="1:15" x14ac:dyDescent="0.25">
      <c r="C5" s="30" t="s">
        <v>20</v>
      </c>
      <c r="D5" s="30"/>
      <c r="E5" s="30"/>
      <c r="F5" s="30"/>
      <c r="G5" s="30"/>
    </row>
    <row r="6" spans="1:15" ht="15.75" customHeight="1" x14ac:dyDescent="0.25">
      <c r="A6" s="28" t="s">
        <v>18</v>
      </c>
      <c r="B6" s="28"/>
      <c r="C6" s="31" t="s">
        <v>28</v>
      </c>
      <c r="D6" s="31"/>
      <c r="E6" s="31"/>
      <c r="F6" s="31"/>
      <c r="G6" s="31"/>
    </row>
    <row r="7" spans="1:15" x14ac:dyDescent="0.25">
      <c r="C7" s="26" t="s">
        <v>19</v>
      </c>
      <c r="D7" s="26"/>
      <c r="E7" s="26"/>
      <c r="F7" s="26"/>
      <c r="G7" s="26"/>
    </row>
    <row r="8" spans="1:15" x14ac:dyDescent="0.25">
      <c r="A8" s="28" t="s">
        <v>16</v>
      </c>
      <c r="B8" s="28"/>
      <c r="C8" s="31" t="s">
        <v>55</v>
      </c>
      <c r="D8" s="31"/>
      <c r="E8" s="31"/>
      <c r="F8" s="31"/>
      <c r="G8" s="31"/>
    </row>
    <row r="9" spans="1:15" x14ac:dyDescent="0.25">
      <c r="A9" s="10"/>
      <c r="B9" s="10"/>
      <c r="C9" s="4"/>
      <c r="D9" s="4"/>
      <c r="E9" s="4"/>
      <c r="F9" s="4"/>
      <c r="G9" s="4"/>
    </row>
    <row r="11" spans="1:15" s="2" customFormat="1" ht="15.75" customHeight="1" x14ac:dyDescent="0.25">
      <c r="A11" s="32" t="s">
        <v>1</v>
      </c>
      <c r="B11" s="32" t="s">
        <v>24</v>
      </c>
      <c r="C11" s="32"/>
      <c r="D11" s="32"/>
      <c r="E11" s="32"/>
      <c r="F11" s="32"/>
      <c r="G11" s="32"/>
      <c r="H11" s="32" t="s">
        <v>11</v>
      </c>
      <c r="I11" s="32" t="s">
        <v>26</v>
      </c>
      <c r="J11" s="32" t="s">
        <v>12</v>
      </c>
      <c r="K11" s="32" t="s">
        <v>13</v>
      </c>
      <c r="L11" s="32" t="s">
        <v>22</v>
      </c>
      <c r="M11" s="32" t="s">
        <v>14</v>
      </c>
      <c r="N11" s="32" t="s">
        <v>23</v>
      </c>
      <c r="O11" s="32" t="s">
        <v>15</v>
      </c>
    </row>
    <row r="12" spans="1:15" s="2" customFormat="1" ht="39" customHeight="1" x14ac:dyDescent="0.25">
      <c r="A12" s="32"/>
      <c r="B12" s="32" t="s">
        <v>2</v>
      </c>
      <c r="C12" s="32" t="s">
        <v>6</v>
      </c>
      <c r="D12" s="32"/>
      <c r="E12" s="32" t="s">
        <v>10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2" customFormat="1" x14ac:dyDescent="0.25">
      <c r="A13" s="32"/>
      <c r="B13" s="32"/>
      <c r="C13" s="11" t="s">
        <v>4</v>
      </c>
      <c r="D13" s="11" t="s">
        <v>5</v>
      </c>
      <c r="E13" s="32" t="s">
        <v>7</v>
      </c>
      <c r="F13" s="32" t="s">
        <v>8</v>
      </c>
      <c r="G13" s="32" t="s">
        <v>9</v>
      </c>
      <c r="H13" s="32"/>
      <c r="I13" s="32"/>
      <c r="J13" s="32"/>
      <c r="K13" s="32"/>
      <c r="L13" s="32"/>
      <c r="M13" s="32"/>
      <c r="N13" s="32"/>
      <c r="O13" s="32"/>
    </row>
    <row r="14" spans="1:15" s="2" customFormat="1" ht="63" x14ac:dyDescent="0.25">
      <c r="A14" s="32"/>
      <c r="B14" s="32"/>
      <c r="C14" s="11" t="s">
        <v>3</v>
      </c>
      <c r="D14" s="11" t="s">
        <v>3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</row>
    <row r="16" spans="1:15" s="2" customFormat="1" ht="59.25" customHeight="1" x14ac:dyDescent="0.25">
      <c r="A16" s="11">
        <v>1</v>
      </c>
      <c r="B16" s="11"/>
      <c r="C16" s="11"/>
      <c r="D16" s="11"/>
      <c r="E16" s="11"/>
      <c r="F16" s="11" t="s">
        <v>27</v>
      </c>
      <c r="G16" s="11"/>
      <c r="H16" s="11" t="s">
        <v>25</v>
      </c>
      <c r="I16" s="9">
        <f>L16/K16</f>
        <v>5.9122752841017059</v>
      </c>
      <c r="J16" s="7" t="s">
        <v>30</v>
      </c>
      <c r="K16" s="8">
        <f>1262928/1000</f>
        <v>1262.9280000000001</v>
      </c>
      <c r="L16" s="8">
        <f>7466778/1000</f>
        <v>7466.7780000000002</v>
      </c>
      <c r="M16" s="7" t="s">
        <v>34</v>
      </c>
      <c r="N16" s="12" t="s">
        <v>36</v>
      </c>
      <c r="O16" s="11"/>
    </row>
    <row r="17" spans="1:15" s="2" customFormat="1" ht="61.5" customHeight="1" x14ac:dyDescent="0.25">
      <c r="A17" s="11">
        <v>2</v>
      </c>
      <c r="B17" s="11"/>
      <c r="C17" s="11"/>
      <c r="D17" s="11"/>
      <c r="E17" s="11"/>
      <c r="F17" s="11" t="s">
        <v>27</v>
      </c>
      <c r="G17" s="11"/>
      <c r="H17" s="11" t="s">
        <v>25</v>
      </c>
      <c r="I17" s="9">
        <f>L17/K17</f>
        <v>6.57642081029159</v>
      </c>
      <c r="J17" s="7" t="s">
        <v>30</v>
      </c>
      <c r="K17" s="8">
        <f>128571/1000</f>
        <v>128.571</v>
      </c>
      <c r="L17" s="8">
        <f>845537/1000</f>
        <v>845.53700000000003</v>
      </c>
      <c r="M17" s="7" t="s">
        <v>41</v>
      </c>
      <c r="N17" s="12" t="s">
        <v>37</v>
      </c>
      <c r="O17" s="11"/>
    </row>
    <row r="18" spans="1:15" s="2" customFormat="1" ht="64.5" customHeight="1" x14ac:dyDescent="0.25">
      <c r="A18" s="11">
        <v>3</v>
      </c>
      <c r="B18" s="11"/>
      <c r="C18" s="11"/>
      <c r="D18" s="11"/>
      <c r="E18" s="11"/>
      <c r="F18" s="11" t="s">
        <v>27</v>
      </c>
      <c r="G18" s="11"/>
      <c r="H18" s="11" t="s">
        <v>25</v>
      </c>
      <c r="I18" s="9">
        <f>L18/K18</f>
        <v>7.9183704411398184</v>
      </c>
      <c r="J18" s="7" t="s">
        <v>30</v>
      </c>
      <c r="K18" s="8">
        <f>481480/1000</f>
        <v>481.48</v>
      </c>
      <c r="L18" s="8">
        <f>3812537/1000</f>
        <v>3812.5369999999998</v>
      </c>
      <c r="M18" s="7" t="s">
        <v>32</v>
      </c>
      <c r="N18" s="11" t="s">
        <v>33</v>
      </c>
      <c r="O18" s="11"/>
    </row>
    <row r="19" spans="1:15" s="2" customFormat="1" ht="64.5" customHeight="1" x14ac:dyDescent="0.25">
      <c r="A19" s="16">
        <v>4</v>
      </c>
      <c r="B19" s="16"/>
      <c r="C19" s="16"/>
      <c r="D19" s="16"/>
      <c r="E19" s="16"/>
      <c r="F19" s="16" t="s">
        <v>27</v>
      </c>
      <c r="G19" s="16"/>
      <c r="H19" s="16" t="s">
        <v>25</v>
      </c>
      <c r="I19" s="9">
        <f>L19/K19</f>
        <v>6.9073063380281692</v>
      </c>
      <c r="J19" s="7" t="s">
        <v>30</v>
      </c>
      <c r="K19" s="8">
        <f>11360/1000</f>
        <v>11.36</v>
      </c>
      <c r="L19" s="8">
        <f>78467/1000</f>
        <v>78.466999999999999</v>
      </c>
      <c r="M19" s="7" t="s">
        <v>48</v>
      </c>
      <c r="N19" s="16" t="s">
        <v>49</v>
      </c>
      <c r="O19" s="16"/>
    </row>
    <row r="20" spans="1:15" s="2" customFormat="1" ht="57.75" hidden="1" customHeight="1" x14ac:dyDescent="0.25">
      <c r="A20" s="15">
        <v>5</v>
      </c>
      <c r="B20" s="11"/>
      <c r="C20" s="11"/>
      <c r="D20" s="11"/>
      <c r="E20" s="11"/>
      <c r="F20" s="11" t="s">
        <v>27</v>
      </c>
      <c r="G20" s="11"/>
      <c r="H20" s="11" t="s">
        <v>25</v>
      </c>
      <c r="I20" s="9"/>
      <c r="J20" s="7" t="s">
        <v>30</v>
      </c>
      <c r="K20" s="8"/>
      <c r="L20" s="8"/>
      <c r="M20" s="7" t="s">
        <v>29</v>
      </c>
      <c r="N20" s="11" t="s">
        <v>31</v>
      </c>
      <c r="O20" s="11"/>
    </row>
    <row r="21" spans="1:15" s="2" customFormat="1" ht="69" customHeight="1" x14ac:dyDescent="0.25">
      <c r="A21" s="13">
        <v>5</v>
      </c>
      <c r="B21" s="13"/>
      <c r="C21" s="13"/>
      <c r="D21" s="13"/>
      <c r="E21" s="13"/>
      <c r="F21" s="13" t="s">
        <v>27</v>
      </c>
      <c r="G21" s="13"/>
      <c r="H21" s="13" t="s">
        <v>25</v>
      </c>
      <c r="I21" s="9">
        <v>7.39</v>
      </c>
      <c r="J21" s="7" t="s">
        <v>38</v>
      </c>
      <c r="K21" s="8">
        <v>3.92</v>
      </c>
      <c r="L21" s="8">
        <v>28.968</v>
      </c>
      <c r="M21" s="7" t="s">
        <v>39</v>
      </c>
      <c r="N21" s="13" t="s">
        <v>40</v>
      </c>
      <c r="O21" s="13"/>
    </row>
    <row r="22" spans="1:15" ht="47.25" x14ac:dyDescent="0.25">
      <c r="A22" s="3">
        <v>6</v>
      </c>
      <c r="B22" s="3"/>
      <c r="C22" s="3"/>
      <c r="D22" s="3"/>
      <c r="E22" s="3"/>
      <c r="F22" s="3" t="s">
        <v>27</v>
      </c>
      <c r="G22" s="3"/>
      <c r="H22" s="3" t="s">
        <v>25</v>
      </c>
      <c r="I22" s="14">
        <f>L22/K22</f>
        <v>3.8978368355995054</v>
      </c>
      <c r="J22" s="3" t="s">
        <v>38</v>
      </c>
      <c r="K22" s="17">
        <f>16180/1000</f>
        <v>16.18</v>
      </c>
      <c r="L22" s="17">
        <f>63067/1000</f>
        <v>63.067</v>
      </c>
      <c r="M22" s="3" t="s">
        <v>46</v>
      </c>
      <c r="N22" s="3" t="s">
        <v>47</v>
      </c>
      <c r="O22" s="3"/>
    </row>
    <row r="23" spans="1:15" ht="63" hidden="1" x14ac:dyDescent="0.25">
      <c r="A23" s="3">
        <v>8</v>
      </c>
      <c r="B23" s="3"/>
      <c r="C23" s="3"/>
      <c r="D23" s="3"/>
      <c r="E23" s="3"/>
      <c r="F23" s="3" t="s">
        <v>27</v>
      </c>
      <c r="G23" s="3"/>
      <c r="H23" s="3" t="s">
        <v>25</v>
      </c>
      <c r="I23" s="14"/>
      <c r="J23" s="3" t="s">
        <v>38</v>
      </c>
      <c r="K23" s="3"/>
      <c r="L23" s="3"/>
      <c r="M23" s="3" t="s">
        <v>42</v>
      </c>
      <c r="N23" s="3" t="s">
        <v>43</v>
      </c>
      <c r="O23" s="3"/>
    </row>
    <row r="24" spans="1:15" ht="110.25" x14ac:dyDescent="0.25">
      <c r="A24" s="3">
        <v>7</v>
      </c>
      <c r="B24" s="3"/>
      <c r="C24" s="3"/>
      <c r="D24" s="3"/>
      <c r="E24" s="3"/>
      <c r="F24" s="3" t="s">
        <v>27</v>
      </c>
      <c r="G24" s="3"/>
      <c r="H24" s="3" t="s">
        <v>25</v>
      </c>
      <c r="I24" s="14">
        <f>L24/K24</f>
        <v>3.3544557942937652</v>
      </c>
      <c r="J24" s="3" t="s">
        <v>38</v>
      </c>
      <c r="K24" s="17">
        <f>425850/1000</f>
        <v>425.85</v>
      </c>
      <c r="L24" s="17">
        <f>1428495/1000</f>
        <v>1428.4949999999999</v>
      </c>
      <c r="M24" s="3" t="s">
        <v>44</v>
      </c>
      <c r="N24" s="3" t="s">
        <v>45</v>
      </c>
      <c r="O24" s="3"/>
    </row>
    <row r="25" spans="1:15" ht="72" customHeight="1" x14ac:dyDescent="0.25">
      <c r="A25" s="3">
        <v>8</v>
      </c>
      <c r="B25" s="3"/>
      <c r="C25" s="3"/>
      <c r="D25" s="3"/>
      <c r="E25" s="3"/>
      <c r="F25" s="3" t="s">
        <v>27</v>
      </c>
      <c r="G25" s="3"/>
      <c r="H25" s="3" t="s">
        <v>25</v>
      </c>
      <c r="I25" s="14">
        <f>L25/K25</f>
        <v>3.3544557942937652</v>
      </c>
      <c r="J25" s="3" t="s">
        <v>38</v>
      </c>
      <c r="K25" s="17">
        <f>425850/1000</f>
        <v>425.85</v>
      </c>
      <c r="L25" s="17">
        <f>1428495/1000</f>
        <v>1428.4949999999999</v>
      </c>
      <c r="M25" s="3" t="s">
        <v>52</v>
      </c>
      <c r="N25" s="3" t="s">
        <v>54</v>
      </c>
      <c r="O25" s="3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A8:B8"/>
    <mergeCell ref="C8:G8"/>
    <mergeCell ref="A11:A14"/>
    <mergeCell ref="B11:G11"/>
    <mergeCell ref="H11:H14"/>
    <mergeCell ref="C7:G7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9"/>
  <sheetViews>
    <sheetView tabSelected="1" topLeftCell="A7" zoomScale="70" zoomScaleNormal="70" workbookViewId="0">
      <selection activeCell="J35" sqref="J35"/>
    </sheetView>
  </sheetViews>
  <sheetFormatPr defaultRowHeight="15.75" x14ac:dyDescent="0.25"/>
  <cols>
    <col min="1" max="2" width="9.140625" style="1"/>
    <col min="3" max="6" width="12.7109375" style="1" customWidth="1"/>
    <col min="7" max="7" width="9.140625" style="1"/>
    <col min="8" max="8" width="14.85546875" style="1" customWidth="1"/>
    <col min="9" max="9" width="13.71093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2.28515625" style="1" customWidth="1"/>
    <col min="15" max="15" width="13" style="1" customWidth="1"/>
    <col min="16" max="16" width="13.140625" style="1" bestFit="1" customWidth="1"/>
    <col min="17" max="16384" width="9.140625" style="1"/>
  </cols>
  <sheetData>
    <row r="1" spans="1:15" x14ac:dyDescent="0.25">
      <c r="O1" s="1" t="s">
        <v>21</v>
      </c>
    </row>
    <row r="2" spans="1:1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5" ht="15.75" customHeight="1" x14ac:dyDescent="0.25">
      <c r="A4" s="28" t="s">
        <v>17</v>
      </c>
      <c r="B4" s="28"/>
      <c r="C4" s="29" t="s">
        <v>35</v>
      </c>
      <c r="D4" s="29"/>
      <c r="E4" s="29"/>
      <c r="F4" s="29"/>
      <c r="G4" s="29"/>
    </row>
    <row r="5" spans="1:15" x14ac:dyDescent="0.25">
      <c r="C5" s="30" t="s">
        <v>20</v>
      </c>
      <c r="D5" s="30"/>
      <c r="E5" s="30"/>
      <c r="F5" s="30"/>
      <c r="G5" s="30"/>
    </row>
    <row r="6" spans="1:15" ht="15.75" customHeight="1" x14ac:dyDescent="0.25">
      <c r="A6" s="28" t="s">
        <v>18</v>
      </c>
      <c r="B6" s="28"/>
      <c r="C6" s="31" t="s">
        <v>28</v>
      </c>
      <c r="D6" s="31"/>
      <c r="E6" s="31"/>
      <c r="F6" s="31"/>
      <c r="G6" s="31"/>
    </row>
    <row r="7" spans="1:15" x14ac:dyDescent="0.25">
      <c r="C7" s="26" t="s">
        <v>19</v>
      </c>
      <c r="D7" s="26"/>
      <c r="E7" s="26"/>
      <c r="F7" s="26"/>
      <c r="G7" s="26"/>
    </row>
    <row r="8" spans="1:15" x14ac:dyDescent="0.25">
      <c r="A8" s="28" t="s">
        <v>16</v>
      </c>
      <c r="B8" s="28"/>
      <c r="C8" s="31" t="s">
        <v>56</v>
      </c>
      <c r="D8" s="31"/>
      <c r="E8" s="31"/>
      <c r="F8" s="31"/>
      <c r="G8" s="31"/>
    </row>
    <row r="9" spans="1:15" x14ac:dyDescent="0.25">
      <c r="A9" s="19"/>
      <c r="B9" s="19"/>
      <c r="C9" s="4"/>
      <c r="D9" s="4"/>
      <c r="E9" s="4"/>
      <c r="F9" s="4"/>
      <c r="G9" s="4"/>
    </row>
    <row r="11" spans="1:15" s="2" customFormat="1" ht="15.75" customHeight="1" x14ac:dyDescent="0.25">
      <c r="A11" s="32" t="s">
        <v>1</v>
      </c>
      <c r="B11" s="32" t="s">
        <v>24</v>
      </c>
      <c r="C11" s="32"/>
      <c r="D11" s="32"/>
      <c r="E11" s="32"/>
      <c r="F11" s="32"/>
      <c r="G11" s="32"/>
      <c r="H11" s="32" t="s">
        <v>11</v>
      </c>
      <c r="I11" s="32" t="s">
        <v>26</v>
      </c>
      <c r="J11" s="32" t="s">
        <v>12</v>
      </c>
      <c r="K11" s="32" t="s">
        <v>13</v>
      </c>
      <c r="L11" s="32" t="s">
        <v>22</v>
      </c>
      <c r="M11" s="32" t="s">
        <v>14</v>
      </c>
      <c r="N11" s="32" t="s">
        <v>23</v>
      </c>
      <c r="O11" s="32" t="s">
        <v>15</v>
      </c>
    </row>
    <row r="12" spans="1:15" s="2" customFormat="1" ht="39" customHeight="1" x14ac:dyDescent="0.25">
      <c r="A12" s="32"/>
      <c r="B12" s="32" t="s">
        <v>2</v>
      </c>
      <c r="C12" s="32" t="s">
        <v>6</v>
      </c>
      <c r="D12" s="32"/>
      <c r="E12" s="32" t="s">
        <v>10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2" customFormat="1" x14ac:dyDescent="0.25">
      <c r="A13" s="32"/>
      <c r="B13" s="32"/>
      <c r="C13" s="18" t="s">
        <v>4</v>
      </c>
      <c r="D13" s="18" t="s">
        <v>5</v>
      </c>
      <c r="E13" s="32" t="s">
        <v>7</v>
      </c>
      <c r="F13" s="32" t="s">
        <v>8</v>
      </c>
      <c r="G13" s="32" t="s">
        <v>9</v>
      </c>
      <c r="H13" s="32"/>
      <c r="I13" s="32"/>
      <c r="J13" s="32"/>
      <c r="K13" s="32"/>
      <c r="L13" s="32"/>
      <c r="M13" s="32"/>
      <c r="N13" s="32"/>
      <c r="O13" s="32"/>
    </row>
    <row r="14" spans="1:15" s="2" customFormat="1" ht="63" x14ac:dyDescent="0.25">
      <c r="A14" s="32"/>
      <c r="B14" s="32"/>
      <c r="C14" s="18" t="s">
        <v>3</v>
      </c>
      <c r="D14" s="18" t="s">
        <v>3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</row>
    <row r="16" spans="1:15" s="2" customFormat="1" ht="59.25" customHeight="1" x14ac:dyDescent="0.25">
      <c r="A16" s="18">
        <v>1</v>
      </c>
      <c r="B16" s="18"/>
      <c r="C16" s="18"/>
      <c r="D16" s="18"/>
      <c r="E16" s="18"/>
      <c r="F16" s="18" t="s">
        <v>27</v>
      </c>
      <c r="G16" s="18"/>
      <c r="H16" s="18" t="s">
        <v>25</v>
      </c>
      <c r="I16" s="9">
        <v>7.76</v>
      </c>
      <c r="J16" s="7" t="s">
        <v>30</v>
      </c>
      <c r="K16" s="8">
        <v>607.70000000000005</v>
      </c>
      <c r="L16" s="8">
        <v>4713</v>
      </c>
      <c r="M16" s="7" t="s">
        <v>34</v>
      </c>
      <c r="N16" s="18" t="s">
        <v>36</v>
      </c>
      <c r="O16" s="18"/>
    </row>
    <row r="17" spans="1:15" s="2" customFormat="1" ht="61.5" customHeight="1" x14ac:dyDescent="0.25">
      <c r="A17" s="18">
        <v>2</v>
      </c>
      <c r="B17" s="18"/>
      <c r="C17" s="18"/>
      <c r="D17" s="18"/>
      <c r="E17" s="18"/>
      <c r="F17" s="18" t="s">
        <v>27</v>
      </c>
      <c r="G17" s="18"/>
      <c r="H17" s="18" t="s">
        <v>25</v>
      </c>
      <c r="I17" s="9">
        <v>7.93</v>
      </c>
      <c r="J17" s="7" t="s">
        <v>30</v>
      </c>
      <c r="K17" s="8">
        <v>27</v>
      </c>
      <c r="L17" s="8">
        <v>210</v>
      </c>
      <c r="M17" s="7" t="s">
        <v>41</v>
      </c>
      <c r="N17" s="18" t="s">
        <v>37</v>
      </c>
      <c r="O17" s="18"/>
    </row>
    <row r="18" spans="1:15" s="2" customFormat="1" ht="64.5" customHeight="1" x14ac:dyDescent="0.25">
      <c r="A18" s="18">
        <v>3</v>
      </c>
      <c r="B18" s="18"/>
      <c r="C18" s="18"/>
      <c r="D18" s="18"/>
      <c r="E18" s="18"/>
      <c r="F18" s="18" t="s">
        <v>27</v>
      </c>
      <c r="G18" s="18"/>
      <c r="H18" s="18" t="s">
        <v>25</v>
      </c>
      <c r="I18" s="9">
        <v>7.73</v>
      </c>
      <c r="J18" s="7" t="s">
        <v>30</v>
      </c>
      <c r="K18" s="8">
        <v>269</v>
      </c>
      <c r="L18" s="8">
        <v>2087</v>
      </c>
      <c r="M18" s="7" t="s">
        <v>32</v>
      </c>
      <c r="N18" s="18" t="s">
        <v>33</v>
      </c>
      <c r="O18" s="18"/>
    </row>
    <row r="19" spans="1:15" s="2" customFormat="1" ht="64.5" customHeight="1" x14ac:dyDescent="0.25">
      <c r="A19" s="18"/>
      <c r="B19" s="18"/>
      <c r="C19" s="18"/>
      <c r="D19" s="18"/>
      <c r="E19" s="18"/>
      <c r="F19" s="18" t="s">
        <v>27</v>
      </c>
      <c r="G19" s="18"/>
      <c r="H19" s="18" t="s">
        <v>25</v>
      </c>
      <c r="I19" s="9">
        <v>7.2065000000000001</v>
      </c>
      <c r="J19" s="7" t="s">
        <v>30</v>
      </c>
      <c r="K19" s="8">
        <v>0.91100000000000003</v>
      </c>
      <c r="L19" s="8">
        <v>6.5659999999999998</v>
      </c>
      <c r="M19" s="7" t="s">
        <v>48</v>
      </c>
      <c r="N19" s="18" t="s">
        <v>49</v>
      </c>
      <c r="O19" s="18"/>
    </row>
    <row r="20" spans="1:15" s="2" customFormat="1" ht="57.75" hidden="1" customHeight="1" x14ac:dyDescent="0.25">
      <c r="A20" s="18">
        <v>5</v>
      </c>
      <c r="B20" s="18"/>
      <c r="C20" s="18"/>
      <c r="D20" s="18"/>
      <c r="E20" s="18"/>
      <c r="F20" s="18" t="s">
        <v>27</v>
      </c>
      <c r="G20" s="18"/>
      <c r="H20" s="18" t="s">
        <v>25</v>
      </c>
      <c r="I20" s="9"/>
      <c r="J20" s="7" t="s">
        <v>30</v>
      </c>
      <c r="K20" s="8"/>
      <c r="L20" s="8"/>
      <c r="M20" s="7" t="s">
        <v>29</v>
      </c>
      <c r="N20" s="18" t="s">
        <v>31</v>
      </c>
      <c r="O20" s="18"/>
    </row>
    <row r="21" spans="1:15" s="2" customFormat="1" ht="69" customHeight="1" x14ac:dyDescent="0.25">
      <c r="A21" s="18">
        <v>4</v>
      </c>
      <c r="B21" s="18"/>
      <c r="C21" s="18"/>
      <c r="D21" s="18"/>
      <c r="E21" s="18"/>
      <c r="F21" s="18" t="s">
        <v>27</v>
      </c>
      <c r="G21" s="18"/>
      <c r="H21" s="18" t="s">
        <v>25</v>
      </c>
      <c r="I21" s="9">
        <v>9.0399999999999991</v>
      </c>
      <c r="J21" s="7" t="s">
        <v>38</v>
      </c>
      <c r="K21" s="8">
        <v>1.8620000000000001</v>
      </c>
      <c r="L21" s="8">
        <v>25</v>
      </c>
      <c r="M21" s="7" t="s">
        <v>39</v>
      </c>
      <c r="N21" s="18" t="s">
        <v>40</v>
      </c>
      <c r="O21" s="18"/>
    </row>
    <row r="22" spans="1:15" ht="47.25" x14ac:dyDescent="0.25">
      <c r="A22" s="3">
        <v>5</v>
      </c>
      <c r="B22" s="3"/>
      <c r="C22" s="3"/>
      <c r="D22" s="3"/>
      <c r="E22" s="3"/>
      <c r="F22" s="3" t="s">
        <v>27</v>
      </c>
      <c r="G22" s="3"/>
      <c r="H22" s="3" t="s">
        <v>25</v>
      </c>
      <c r="I22" s="14">
        <v>7.45</v>
      </c>
      <c r="J22" s="3" t="s">
        <v>38</v>
      </c>
      <c r="K22" s="17">
        <v>0</v>
      </c>
      <c r="L22" s="17">
        <v>0</v>
      </c>
      <c r="M22" s="3" t="s">
        <v>46</v>
      </c>
      <c r="N22" s="3" t="s">
        <v>47</v>
      </c>
      <c r="O22" s="3"/>
    </row>
    <row r="23" spans="1:15" ht="63" hidden="1" x14ac:dyDescent="0.25">
      <c r="A23" s="3">
        <v>8</v>
      </c>
      <c r="B23" s="3"/>
      <c r="C23" s="3"/>
      <c r="D23" s="3"/>
      <c r="E23" s="3"/>
      <c r="F23" s="3" t="s">
        <v>27</v>
      </c>
      <c r="G23" s="3"/>
      <c r="H23" s="3" t="s">
        <v>25</v>
      </c>
      <c r="I23" s="14"/>
      <c r="J23" s="3" t="s">
        <v>38</v>
      </c>
      <c r="K23" s="3"/>
      <c r="L23" s="3"/>
      <c r="M23" s="3" t="s">
        <v>42</v>
      </c>
      <c r="N23" s="3" t="s">
        <v>43</v>
      </c>
      <c r="O23" s="3"/>
    </row>
    <row r="24" spans="1:15" ht="110.25" x14ac:dyDescent="0.25">
      <c r="A24" s="3">
        <v>6</v>
      </c>
      <c r="B24" s="3"/>
      <c r="C24" s="3"/>
      <c r="D24" s="3"/>
      <c r="E24" s="3"/>
      <c r="F24" s="3" t="s">
        <v>27</v>
      </c>
      <c r="G24" s="3"/>
      <c r="H24" s="3" t="s">
        <v>25</v>
      </c>
      <c r="I24" s="14">
        <v>3.41</v>
      </c>
      <c r="J24" s="3" t="s">
        <v>38</v>
      </c>
      <c r="K24" s="17">
        <v>333</v>
      </c>
      <c r="L24" s="17">
        <v>1135</v>
      </c>
      <c r="M24" s="3" t="s">
        <v>44</v>
      </c>
      <c r="N24" s="3" t="s">
        <v>45</v>
      </c>
      <c r="O24" s="3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20"/>
      <c r="L28" s="5"/>
      <c r="M28" s="21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70" zoomScaleNormal="70" workbookViewId="0">
      <selection activeCell="L22" sqref="L22"/>
    </sheetView>
  </sheetViews>
  <sheetFormatPr defaultRowHeight="15.75" x14ac:dyDescent="0.25"/>
  <cols>
    <col min="1" max="2" width="9.140625" style="1"/>
    <col min="3" max="6" width="12.7109375" style="1" customWidth="1"/>
    <col min="7" max="7" width="9.140625" style="1"/>
    <col min="8" max="8" width="14.85546875" style="1" customWidth="1"/>
    <col min="9" max="9" width="13.71093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2.28515625" style="1" customWidth="1"/>
    <col min="15" max="15" width="13" style="1" customWidth="1"/>
    <col min="16" max="16" width="13.140625" style="1" bestFit="1" customWidth="1"/>
    <col min="17" max="17" width="9.140625" style="1"/>
    <col min="18" max="18" width="14.42578125" style="1" bestFit="1" customWidth="1"/>
    <col min="19" max="16384" width="9.140625" style="1"/>
  </cols>
  <sheetData>
    <row r="1" spans="1:15" x14ac:dyDescent="0.25">
      <c r="O1" s="1" t="s">
        <v>21</v>
      </c>
    </row>
    <row r="2" spans="1:1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5" ht="15.75" customHeight="1" x14ac:dyDescent="0.25">
      <c r="A4" s="28" t="s">
        <v>17</v>
      </c>
      <c r="B4" s="28"/>
      <c r="C4" s="29" t="s">
        <v>35</v>
      </c>
      <c r="D4" s="29"/>
      <c r="E4" s="29"/>
      <c r="F4" s="29"/>
      <c r="G4" s="29"/>
    </row>
    <row r="5" spans="1:15" x14ac:dyDescent="0.25">
      <c r="C5" s="30" t="s">
        <v>20</v>
      </c>
      <c r="D5" s="30"/>
      <c r="E5" s="30"/>
      <c r="F5" s="30"/>
      <c r="G5" s="30"/>
    </row>
    <row r="6" spans="1:15" ht="15.75" customHeight="1" x14ac:dyDescent="0.25">
      <c r="A6" s="28" t="s">
        <v>18</v>
      </c>
      <c r="B6" s="28"/>
      <c r="C6" s="31" t="s">
        <v>28</v>
      </c>
      <c r="D6" s="31"/>
      <c r="E6" s="31"/>
      <c r="F6" s="31"/>
      <c r="G6" s="31"/>
    </row>
    <row r="7" spans="1:15" x14ac:dyDescent="0.25">
      <c r="C7" s="26" t="s">
        <v>19</v>
      </c>
      <c r="D7" s="26"/>
      <c r="E7" s="26"/>
      <c r="F7" s="26"/>
      <c r="G7" s="26"/>
    </row>
    <row r="8" spans="1:15" x14ac:dyDescent="0.25">
      <c r="A8" s="28" t="s">
        <v>16</v>
      </c>
      <c r="B8" s="28"/>
      <c r="C8" s="31" t="s">
        <v>50</v>
      </c>
      <c r="D8" s="31"/>
      <c r="E8" s="31"/>
      <c r="F8" s="31"/>
      <c r="G8" s="31"/>
    </row>
    <row r="9" spans="1:15" x14ac:dyDescent="0.25">
      <c r="A9" s="22"/>
      <c r="B9" s="22"/>
      <c r="C9" s="4"/>
      <c r="D9" s="4"/>
      <c r="E9" s="4"/>
      <c r="F9" s="4"/>
      <c r="G9" s="4"/>
    </row>
    <row r="11" spans="1:15" s="2" customFormat="1" ht="15.75" customHeight="1" x14ac:dyDescent="0.25">
      <c r="A11" s="32" t="s">
        <v>1</v>
      </c>
      <c r="B11" s="32" t="s">
        <v>24</v>
      </c>
      <c r="C11" s="32"/>
      <c r="D11" s="32"/>
      <c r="E11" s="32"/>
      <c r="F11" s="32"/>
      <c r="G11" s="32"/>
      <c r="H11" s="32" t="s">
        <v>11</v>
      </c>
      <c r="I11" s="32" t="s">
        <v>26</v>
      </c>
      <c r="J11" s="32" t="s">
        <v>12</v>
      </c>
      <c r="K11" s="32" t="s">
        <v>13</v>
      </c>
      <c r="L11" s="32" t="s">
        <v>22</v>
      </c>
      <c r="M11" s="32" t="s">
        <v>14</v>
      </c>
      <c r="N11" s="32" t="s">
        <v>23</v>
      </c>
      <c r="O11" s="32" t="s">
        <v>15</v>
      </c>
    </row>
    <row r="12" spans="1:15" s="2" customFormat="1" ht="39" customHeight="1" x14ac:dyDescent="0.25">
      <c r="A12" s="32"/>
      <c r="B12" s="32" t="s">
        <v>2</v>
      </c>
      <c r="C12" s="32" t="s">
        <v>6</v>
      </c>
      <c r="D12" s="32"/>
      <c r="E12" s="32" t="s">
        <v>10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2" customFormat="1" x14ac:dyDescent="0.25">
      <c r="A13" s="32"/>
      <c r="B13" s="32"/>
      <c r="C13" s="23" t="s">
        <v>4</v>
      </c>
      <c r="D13" s="23" t="s">
        <v>5</v>
      </c>
      <c r="E13" s="32" t="s">
        <v>7</v>
      </c>
      <c r="F13" s="32" t="s">
        <v>8</v>
      </c>
      <c r="G13" s="32" t="s">
        <v>9</v>
      </c>
      <c r="H13" s="32"/>
      <c r="I13" s="32"/>
      <c r="J13" s="32"/>
      <c r="K13" s="32"/>
      <c r="L13" s="32"/>
      <c r="M13" s="32"/>
      <c r="N13" s="32"/>
      <c r="O13" s="32"/>
    </row>
    <row r="14" spans="1:15" s="2" customFormat="1" ht="63" x14ac:dyDescent="0.25">
      <c r="A14" s="32"/>
      <c r="B14" s="32"/>
      <c r="C14" s="23" t="s">
        <v>3</v>
      </c>
      <c r="D14" s="23" t="s">
        <v>3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</row>
    <row r="16" spans="1:15" s="2" customFormat="1" ht="59.25" customHeight="1" x14ac:dyDescent="0.25">
      <c r="A16" s="23">
        <v>1</v>
      </c>
      <c r="B16" s="23"/>
      <c r="C16" s="23"/>
      <c r="D16" s="23"/>
      <c r="E16" s="23"/>
      <c r="F16" s="23" t="s">
        <v>27</v>
      </c>
      <c r="G16" s="23"/>
      <c r="H16" s="23" t="s">
        <v>25</v>
      </c>
      <c r="I16" s="9">
        <v>7.07</v>
      </c>
      <c r="J16" s="7" t="s">
        <v>30</v>
      </c>
      <c r="K16" s="8">
        <f>320658.3/1000</f>
        <v>320.6583</v>
      </c>
      <c r="L16" s="8">
        <f>2266090.63/1000</f>
        <v>2266.0906299999997</v>
      </c>
      <c r="M16" s="7" t="s">
        <v>34</v>
      </c>
      <c r="N16" s="23" t="s">
        <v>36</v>
      </c>
      <c r="O16" s="23"/>
    </row>
    <row r="17" spans="1:15" s="2" customFormat="1" ht="61.5" customHeight="1" x14ac:dyDescent="0.25">
      <c r="A17" s="23">
        <v>2</v>
      </c>
      <c r="B17" s="23"/>
      <c r="C17" s="23"/>
      <c r="D17" s="23"/>
      <c r="E17" s="23"/>
      <c r="F17" s="23" t="s">
        <v>27</v>
      </c>
      <c r="G17" s="23"/>
      <c r="H17" s="23" t="s">
        <v>25</v>
      </c>
      <c r="I17" s="9">
        <v>7.14</v>
      </c>
      <c r="J17" s="7" t="s">
        <v>30</v>
      </c>
      <c r="K17" s="8">
        <f>194504/1000</f>
        <v>194.50399999999999</v>
      </c>
      <c r="L17" s="8">
        <f>1388124.5/1000</f>
        <v>1388.1244999999999</v>
      </c>
      <c r="M17" s="7" t="s">
        <v>41</v>
      </c>
      <c r="N17" s="23" t="s">
        <v>37</v>
      </c>
      <c r="O17" s="23"/>
    </row>
    <row r="18" spans="1:15" s="2" customFormat="1" ht="64.5" customHeight="1" x14ac:dyDescent="0.25">
      <c r="A18" s="23">
        <v>3</v>
      </c>
      <c r="B18" s="23"/>
      <c r="C18" s="23"/>
      <c r="D18" s="23"/>
      <c r="E18" s="23"/>
      <c r="F18" s="23" t="s">
        <v>27</v>
      </c>
      <c r="G18" s="23"/>
      <c r="H18" s="23" t="s">
        <v>25</v>
      </c>
      <c r="I18" s="9">
        <v>6.58</v>
      </c>
      <c r="J18" s="7" t="s">
        <v>30</v>
      </c>
      <c r="K18" s="8">
        <f>335538.53/1000</f>
        <v>335.53853000000004</v>
      </c>
      <c r="L18" s="8">
        <f>2205760.68/1000</f>
        <v>2205.7606800000003</v>
      </c>
      <c r="M18" s="7" t="s">
        <v>32</v>
      </c>
      <c r="N18" s="23" t="s">
        <v>33</v>
      </c>
      <c r="O18" s="23"/>
    </row>
    <row r="19" spans="1:15" s="2" customFormat="1" ht="64.5" customHeight="1" x14ac:dyDescent="0.25">
      <c r="A19" s="23"/>
      <c r="B19" s="23"/>
      <c r="C19" s="23"/>
      <c r="D19" s="23"/>
      <c r="E19" s="23"/>
      <c r="F19" s="23" t="s">
        <v>27</v>
      </c>
      <c r="G19" s="23"/>
      <c r="H19" s="23" t="s">
        <v>25</v>
      </c>
      <c r="I19" s="9">
        <v>7.2065000000000001</v>
      </c>
      <c r="J19" s="7" t="s">
        <v>30</v>
      </c>
      <c r="K19" s="8">
        <v>0.91100000000000003</v>
      </c>
      <c r="L19" s="8">
        <v>6.5659999999999998</v>
      </c>
      <c r="M19" s="7" t="s">
        <v>48</v>
      </c>
      <c r="N19" s="23" t="s">
        <v>49</v>
      </c>
      <c r="O19" s="23"/>
    </row>
    <row r="20" spans="1:15" s="2" customFormat="1" ht="57.75" hidden="1" customHeight="1" x14ac:dyDescent="0.25">
      <c r="A20" s="23">
        <v>5</v>
      </c>
      <c r="B20" s="23"/>
      <c r="C20" s="23"/>
      <c r="D20" s="23"/>
      <c r="E20" s="23"/>
      <c r="F20" s="23" t="s">
        <v>27</v>
      </c>
      <c r="G20" s="23"/>
      <c r="H20" s="23" t="s">
        <v>25</v>
      </c>
      <c r="I20" s="9"/>
      <c r="J20" s="7" t="s">
        <v>30</v>
      </c>
      <c r="K20" s="8"/>
      <c r="L20" s="8"/>
      <c r="M20" s="7" t="s">
        <v>29</v>
      </c>
      <c r="N20" s="23" t="s">
        <v>31</v>
      </c>
      <c r="O20" s="23"/>
    </row>
    <row r="21" spans="1:15" s="2" customFormat="1" ht="69" customHeight="1" x14ac:dyDescent="0.25">
      <c r="A21" s="23">
        <v>4</v>
      </c>
      <c r="B21" s="23"/>
      <c r="C21" s="23"/>
      <c r="D21" s="23"/>
      <c r="E21" s="23"/>
      <c r="F21" s="23" t="s">
        <v>27</v>
      </c>
      <c r="G21" s="23"/>
      <c r="H21" s="23" t="s">
        <v>25</v>
      </c>
      <c r="I21" s="9">
        <v>7.39</v>
      </c>
      <c r="J21" s="7" t="s">
        <v>38</v>
      </c>
      <c r="K21" s="8">
        <f>1081/1000</f>
        <v>1.081</v>
      </c>
      <c r="L21" s="8">
        <f>7988.59/1000</f>
        <v>7.9885900000000003</v>
      </c>
      <c r="M21" s="7" t="s">
        <v>39</v>
      </c>
      <c r="N21" s="23" t="s">
        <v>40</v>
      </c>
      <c r="O21" s="23"/>
    </row>
    <row r="22" spans="1:15" ht="47.25" x14ac:dyDescent="0.25">
      <c r="A22" s="3">
        <v>5</v>
      </c>
      <c r="B22" s="3"/>
      <c r="C22" s="3"/>
      <c r="D22" s="3"/>
      <c r="E22" s="3"/>
      <c r="F22" s="3" t="s">
        <v>27</v>
      </c>
      <c r="G22" s="3"/>
      <c r="H22" s="3" t="s">
        <v>25</v>
      </c>
      <c r="I22" s="14">
        <v>3.42</v>
      </c>
      <c r="J22" s="3" t="s">
        <v>38</v>
      </c>
      <c r="K22" s="17">
        <f>2394/1000</f>
        <v>2.3940000000000001</v>
      </c>
      <c r="L22" s="17">
        <f>8191.82/1000</f>
        <v>8.1918199999999999</v>
      </c>
      <c r="M22" s="3" t="s">
        <v>46</v>
      </c>
      <c r="N22" s="3" t="s">
        <v>47</v>
      </c>
      <c r="O22" s="3"/>
    </row>
    <row r="23" spans="1:15" ht="63" hidden="1" x14ac:dyDescent="0.25">
      <c r="A23" s="3">
        <v>8</v>
      </c>
      <c r="B23" s="3"/>
      <c r="C23" s="3"/>
      <c r="D23" s="3"/>
      <c r="E23" s="3"/>
      <c r="F23" s="3" t="s">
        <v>27</v>
      </c>
      <c r="G23" s="3"/>
      <c r="H23" s="3" t="s">
        <v>25</v>
      </c>
      <c r="I23" s="14"/>
      <c r="J23" s="3" t="s">
        <v>38</v>
      </c>
      <c r="K23" s="3"/>
      <c r="L23" s="3"/>
      <c r="M23" s="3" t="s">
        <v>42</v>
      </c>
      <c r="N23" s="3" t="s">
        <v>43</v>
      </c>
      <c r="O23" s="3"/>
    </row>
    <row r="24" spans="1:15" ht="110.25" x14ac:dyDescent="0.25">
      <c r="A24" s="3">
        <v>6</v>
      </c>
      <c r="B24" s="3"/>
      <c r="C24" s="3"/>
      <c r="D24" s="3"/>
      <c r="E24" s="3"/>
      <c r="F24" s="3" t="s">
        <v>27</v>
      </c>
      <c r="G24" s="3"/>
      <c r="H24" s="3" t="s">
        <v>25</v>
      </c>
      <c r="I24" s="14">
        <v>3.67</v>
      </c>
      <c r="J24" s="3" t="s">
        <v>38</v>
      </c>
      <c r="K24" s="17">
        <f>1169672.57/1000</f>
        <v>1169.6725700000002</v>
      </c>
      <c r="L24" s="17">
        <f>4287247.67/1000</f>
        <v>4287.2476699999997</v>
      </c>
      <c r="M24" s="3" t="s">
        <v>44</v>
      </c>
      <c r="N24" s="3" t="s">
        <v>45</v>
      </c>
      <c r="O24" s="3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20"/>
      <c r="L28" s="5"/>
      <c r="M28" s="21"/>
      <c r="N28" s="5"/>
      <c r="O28" s="5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mergeCells count="25">
    <mergeCell ref="A2:O2"/>
    <mergeCell ref="A4:B4"/>
    <mergeCell ref="C4:G4"/>
    <mergeCell ref="C5:G5"/>
    <mergeCell ref="A6:B6"/>
    <mergeCell ref="C6:G6"/>
    <mergeCell ref="C7:G7"/>
    <mergeCell ref="A8:B8"/>
    <mergeCell ref="C8:G8"/>
    <mergeCell ref="A11:A14"/>
    <mergeCell ref="B11:G11"/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70" zoomScaleNormal="70" workbookViewId="0">
      <selection activeCell="K25" sqref="K25"/>
    </sheetView>
  </sheetViews>
  <sheetFormatPr defaultRowHeight="15.75" x14ac:dyDescent="0.25"/>
  <cols>
    <col min="1" max="2" width="9.140625" style="1"/>
    <col min="3" max="6" width="12.7109375" style="1" customWidth="1"/>
    <col min="7" max="7" width="9.140625" style="1"/>
    <col min="8" max="8" width="14.85546875" style="1" customWidth="1"/>
    <col min="9" max="9" width="13.7109375" style="1" bestFit="1" customWidth="1"/>
    <col min="10" max="10" width="11.7109375" style="1" customWidth="1"/>
    <col min="11" max="12" width="12.7109375" style="1" customWidth="1"/>
    <col min="13" max="13" width="29.140625" style="1" customWidth="1"/>
    <col min="14" max="14" width="22.28515625" style="1" customWidth="1"/>
    <col min="15" max="15" width="13" style="1" customWidth="1"/>
    <col min="16" max="16" width="13.140625" style="1" bestFit="1" customWidth="1"/>
    <col min="17" max="16384" width="9.140625" style="1"/>
  </cols>
  <sheetData>
    <row r="1" spans="1:15" x14ac:dyDescent="0.25">
      <c r="O1" s="1" t="s">
        <v>21</v>
      </c>
    </row>
    <row r="2" spans="1:1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5" ht="15.75" customHeight="1" x14ac:dyDescent="0.25">
      <c r="A4" s="28" t="s">
        <v>17</v>
      </c>
      <c r="B4" s="28"/>
      <c r="C4" s="29" t="s">
        <v>35</v>
      </c>
      <c r="D4" s="29"/>
      <c r="E4" s="29"/>
      <c r="F4" s="29"/>
      <c r="G4" s="29"/>
    </row>
    <row r="5" spans="1:15" x14ac:dyDescent="0.25">
      <c r="C5" s="30" t="s">
        <v>20</v>
      </c>
      <c r="D5" s="30"/>
      <c r="E5" s="30"/>
      <c r="F5" s="30"/>
      <c r="G5" s="30"/>
    </row>
    <row r="6" spans="1:15" ht="15.75" customHeight="1" x14ac:dyDescent="0.25">
      <c r="A6" s="28" t="s">
        <v>18</v>
      </c>
      <c r="B6" s="28"/>
      <c r="C6" s="31" t="s">
        <v>28</v>
      </c>
      <c r="D6" s="31"/>
      <c r="E6" s="31"/>
      <c r="F6" s="31"/>
      <c r="G6" s="31"/>
    </row>
    <row r="7" spans="1:15" x14ac:dyDescent="0.25">
      <c r="C7" s="26" t="s">
        <v>19</v>
      </c>
      <c r="D7" s="26"/>
      <c r="E7" s="26"/>
      <c r="F7" s="26"/>
      <c r="G7" s="26"/>
    </row>
    <row r="8" spans="1:15" x14ac:dyDescent="0.25">
      <c r="A8" s="28" t="s">
        <v>16</v>
      </c>
      <c r="B8" s="28"/>
      <c r="C8" s="31" t="s">
        <v>51</v>
      </c>
      <c r="D8" s="31"/>
      <c r="E8" s="31"/>
      <c r="F8" s="31"/>
      <c r="G8" s="31"/>
    </row>
    <row r="9" spans="1:15" x14ac:dyDescent="0.25">
      <c r="A9" s="25"/>
      <c r="B9" s="25"/>
      <c r="C9" s="4"/>
      <c r="D9" s="4"/>
      <c r="E9" s="4"/>
      <c r="F9" s="4"/>
      <c r="G9" s="4"/>
    </row>
    <row r="11" spans="1:15" s="2" customFormat="1" ht="15.75" customHeight="1" x14ac:dyDescent="0.25">
      <c r="A11" s="32" t="s">
        <v>1</v>
      </c>
      <c r="B11" s="32" t="s">
        <v>24</v>
      </c>
      <c r="C11" s="32"/>
      <c r="D11" s="32"/>
      <c r="E11" s="32"/>
      <c r="F11" s="32"/>
      <c r="G11" s="32"/>
      <c r="H11" s="32" t="s">
        <v>11</v>
      </c>
      <c r="I11" s="32" t="s">
        <v>26</v>
      </c>
      <c r="J11" s="32" t="s">
        <v>12</v>
      </c>
      <c r="K11" s="32" t="s">
        <v>13</v>
      </c>
      <c r="L11" s="32" t="s">
        <v>22</v>
      </c>
      <c r="M11" s="32" t="s">
        <v>14</v>
      </c>
      <c r="N11" s="32" t="s">
        <v>23</v>
      </c>
      <c r="O11" s="32" t="s">
        <v>15</v>
      </c>
    </row>
    <row r="12" spans="1:15" s="2" customFormat="1" ht="39" customHeight="1" x14ac:dyDescent="0.25">
      <c r="A12" s="32"/>
      <c r="B12" s="32" t="s">
        <v>2</v>
      </c>
      <c r="C12" s="32" t="s">
        <v>6</v>
      </c>
      <c r="D12" s="32"/>
      <c r="E12" s="32" t="s">
        <v>10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s="2" customFormat="1" x14ac:dyDescent="0.25">
      <c r="A13" s="32"/>
      <c r="B13" s="32"/>
      <c r="C13" s="24" t="s">
        <v>4</v>
      </c>
      <c r="D13" s="24" t="s">
        <v>5</v>
      </c>
      <c r="E13" s="32" t="s">
        <v>7</v>
      </c>
      <c r="F13" s="32" t="s">
        <v>8</v>
      </c>
      <c r="G13" s="32" t="s">
        <v>9</v>
      </c>
      <c r="H13" s="32"/>
      <c r="I13" s="32"/>
      <c r="J13" s="32"/>
      <c r="K13" s="32"/>
      <c r="L13" s="32"/>
      <c r="M13" s="32"/>
      <c r="N13" s="32"/>
      <c r="O13" s="32"/>
    </row>
    <row r="14" spans="1:15" s="2" customFormat="1" ht="63" x14ac:dyDescent="0.25">
      <c r="A14" s="32"/>
      <c r="B14" s="32"/>
      <c r="C14" s="24" t="s">
        <v>3</v>
      </c>
      <c r="D14" s="24" t="s">
        <v>3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x14ac:dyDescent="0.25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</row>
    <row r="16" spans="1:15" s="2" customFormat="1" ht="59.25" customHeight="1" x14ac:dyDescent="0.25">
      <c r="A16" s="24">
        <v>1</v>
      </c>
      <c r="B16" s="24"/>
      <c r="C16" s="24"/>
      <c r="D16" s="24"/>
      <c r="E16" s="24"/>
      <c r="F16" s="24" t="s">
        <v>27</v>
      </c>
      <c r="G16" s="24"/>
      <c r="H16" s="24" t="s">
        <v>25</v>
      </c>
      <c r="I16" s="9">
        <f>L16/K16</f>
        <v>7.1362960538900309</v>
      </c>
      <c r="J16" s="7" t="s">
        <v>30</v>
      </c>
      <c r="K16" s="8">
        <f>846696.12/1000</f>
        <v>846.69611999999995</v>
      </c>
      <c r="L16" s="8">
        <f>6042274.18/1000</f>
        <v>6042.2741799999994</v>
      </c>
      <c r="M16" s="7" t="s">
        <v>34</v>
      </c>
      <c r="N16" s="24" t="s">
        <v>36</v>
      </c>
      <c r="O16" s="24"/>
    </row>
    <row r="17" spans="1:15" s="2" customFormat="1" ht="61.5" customHeight="1" x14ac:dyDescent="0.25">
      <c r="A17" s="24">
        <v>2</v>
      </c>
      <c r="B17" s="24"/>
      <c r="C17" s="24"/>
      <c r="D17" s="24"/>
      <c r="E17" s="24"/>
      <c r="F17" s="24" t="s">
        <v>27</v>
      </c>
      <c r="G17" s="24"/>
      <c r="H17" s="24" t="s">
        <v>25</v>
      </c>
      <c r="I17" s="9">
        <f>L17/K17</f>
        <v>7.1558120957057127</v>
      </c>
      <c r="J17" s="7" t="s">
        <v>30</v>
      </c>
      <c r="K17" s="8">
        <f>128310/1000</f>
        <v>128.31</v>
      </c>
      <c r="L17" s="8">
        <f>918162.25/1000</f>
        <v>918.16224999999997</v>
      </c>
      <c r="M17" s="7" t="s">
        <v>41</v>
      </c>
      <c r="N17" s="24" t="s">
        <v>37</v>
      </c>
      <c r="O17" s="24"/>
    </row>
    <row r="18" spans="1:15" s="2" customFormat="1" ht="64.5" customHeight="1" x14ac:dyDescent="0.25">
      <c r="A18" s="24">
        <v>3</v>
      </c>
      <c r="B18" s="24"/>
      <c r="C18" s="24"/>
      <c r="D18" s="24"/>
      <c r="E18" s="24"/>
      <c r="F18" s="24" t="s">
        <v>27</v>
      </c>
      <c r="G18" s="24"/>
      <c r="H18" s="24" t="s">
        <v>25</v>
      </c>
      <c r="I18" s="9">
        <f>L18/K18</f>
        <v>7.1824023423842585</v>
      </c>
      <c r="J18" s="7" t="s">
        <v>30</v>
      </c>
      <c r="K18" s="8">
        <f>350084.32/1000</f>
        <v>350.08431999999999</v>
      </c>
      <c r="L18" s="8">
        <f>2514446.44/1000</f>
        <v>2514.4464400000002</v>
      </c>
      <c r="M18" s="7" t="s">
        <v>32</v>
      </c>
      <c r="N18" s="24" t="s">
        <v>33</v>
      </c>
      <c r="O18" s="24"/>
    </row>
    <row r="19" spans="1:15" s="2" customFormat="1" ht="64.5" customHeight="1" x14ac:dyDescent="0.25">
      <c r="A19" s="24"/>
      <c r="B19" s="24"/>
      <c r="C19" s="24"/>
      <c r="D19" s="24"/>
      <c r="E19" s="24"/>
      <c r="F19" s="24" t="s">
        <v>27</v>
      </c>
      <c r="G19" s="24"/>
      <c r="H19" s="24" t="s">
        <v>25</v>
      </c>
      <c r="I19" s="9">
        <f>L19/K19</f>
        <v>7.0397116252805896</v>
      </c>
      <c r="J19" s="7" t="s">
        <v>30</v>
      </c>
      <c r="K19" s="8">
        <f>3577.29/1000</f>
        <v>3.5772900000000001</v>
      </c>
      <c r="L19" s="8">
        <f>25183.09/1000</f>
        <v>25.18309</v>
      </c>
      <c r="M19" s="7" t="s">
        <v>48</v>
      </c>
      <c r="N19" s="24" t="s">
        <v>49</v>
      </c>
      <c r="O19" s="24"/>
    </row>
    <row r="20" spans="1:15" s="2" customFormat="1" ht="57.75" hidden="1" customHeight="1" x14ac:dyDescent="0.25">
      <c r="A20" s="24">
        <v>5</v>
      </c>
      <c r="B20" s="24"/>
      <c r="C20" s="24"/>
      <c r="D20" s="24"/>
      <c r="E20" s="24"/>
      <c r="F20" s="24" t="s">
        <v>27</v>
      </c>
      <c r="G20" s="24"/>
      <c r="H20" s="24" t="s">
        <v>25</v>
      </c>
      <c r="I20" s="9"/>
      <c r="J20" s="7" t="s">
        <v>30</v>
      </c>
      <c r="K20" s="8"/>
      <c r="L20" s="8"/>
      <c r="M20" s="7" t="s">
        <v>29</v>
      </c>
      <c r="N20" s="24" t="s">
        <v>31</v>
      </c>
      <c r="O20" s="24"/>
    </row>
    <row r="21" spans="1:15" s="2" customFormat="1" ht="69" customHeight="1" x14ac:dyDescent="0.25">
      <c r="A21" s="24">
        <v>4</v>
      </c>
      <c r="B21" s="24"/>
      <c r="C21" s="24"/>
      <c r="D21" s="24"/>
      <c r="E21" s="24"/>
      <c r="F21" s="24" t="s">
        <v>27</v>
      </c>
      <c r="G21" s="24"/>
      <c r="H21" s="24" t="s">
        <v>25</v>
      </c>
      <c r="I21" s="9">
        <f>L21/K21</f>
        <v>7.39</v>
      </c>
      <c r="J21" s="7" t="s">
        <v>38</v>
      </c>
      <c r="K21" s="8">
        <f>2813/1000</f>
        <v>2.8130000000000002</v>
      </c>
      <c r="L21" s="8">
        <f>20788.07/1000</f>
        <v>20.788070000000001</v>
      </c>
      <c r="M21" s="7" t="s">
        <v>39</v>
      </c>
      <c r="N21" s="24" t="s">
        <v>40</v>
      </c>
      <c r="O21" s="24"/>
    </row>
    <row r="22" spans="1:15" ht="47.25" x14ac:dyDescent="0.25">
      <c r="A22" s="3">
        <v>5</v>
      </c>
      <c r="B22" s="3"/>
      <c r="C22" s="3"/>
      <c r="D22" s="3"/>
      <c r="E22" s="3"/>
      <c r="F22" s="3" t="s">
        <v>27</v>
      </c>
      <c r="G22" s="3"/>
      <c r="H22" s="3" t="s">
        <v>25</v>
      </c>
      <c r="I22" s="14">
        <f>L22/K22</f>
        <v>6.269976403964133</v>
      </c>
      <c r="J22" s="3" t="s">
        <v>38</v>
      </c>
      <c r="K22" s="17">
        <f>8476/1000</f>
        <v>8.4760000000000009</v>
      </c>
      <c r="L22" s="17">
        <f>53144.32/1000</f>
        <v>53.14432</v>
      </c>
      <c r="M22" s="3" t="s">
        <v>46</v>
      </c>
      <c r="N22" s="3" t="s">
        <v>47</v>
      </c>
      <c r="O22" s="3"/>
    </row>
    <row r="23" spans="1:15" ht="63" hidden="1" x14ac:dyDescent="0.25">
      <c r="A23" s="3">
        <v>8</v>
      </c>
      <c r="B23" s="3"/>
      <c r="C23" s="3"/>
      <c r="D23" s="3"/>
      <c r="E23" s="3"/>
      <c r="F23" s="3" t="s">
        <v>27</v>
      </c>
      <c r="G23" s="3"/>
      <c r="H23" s="3" t="s">
        <v>25</v>
      </c>
      <c r="I23" s="14"/>
      <c r="J23" s="3" t="s">
        <v>38</v>
      </c>
      <c r="K23" s="3"/>
      <c r="L23" s="3"/>
      <c r="M23" s="3" t="s">
        <v>42</v>
      </c>
      <c r="N23" s="3" t="s">
        <v>43</v>
      </c>
      <c r="O23" s="3"/>
    </row>
    <row r="24" spans="1:15" ht="110.25" x14ac:dyDescent="0.25">
      <c r="A24" s="3">
        <v>6</v>
      </c>
      <c r="B24" s="3"/>
      <c r="C24" s="3"/>
      <c r="D24" s="3"/>
      <c r="E24" s="3"/>
      <c r="F24" s="3" t="s">
        <v>27</v>
      </c>
      <c r="G24" s="3"/>
      <c r="H24" s="3" t="s">
        <v>25</v>
      </c>
      <c r="I24" s="14">
        <f>L24/K24</f>
        <v>3.6095810480912927</v>
      </c>
      <c r="J24" s="3" t="s">
        <v>38</v>
      </c>
      <c r="K24" s="17">
        <f>429502.28/1000</f>
        <v>429.50228000000004</v>
      </c>
      <c r="L24" s="17">
        <f>1550323.29/1000</f>
        <v>1550.32329</v>
      </c>
      <c r="M24" s="3" t="s">
        <v>44</v>
      </c>
      <c r="N24" s="3" t="s">
        <v>45</v>
      </c>
      <c r="O24" s="3"/>
    </row>
    <row r="25" spans="1:15" ht="69.75" customHeight="1" x14ac:dyDescent="0.25">
      <c r="A25" s="3">
        <v>7</v>
      </c>
      <c r="B25" s="3"/>
      <c r="C25" s="3"/>
      <c r="D25" s="3"/>
      <c r="E25" s="3"/>
      <c r="F25" s="3" t="s">
        <v>27</v>
      </c>
      <c r="G25" s="3"/>
      <c r="H25" s="3" t="s">
        <v>25</v>
      </c>
      <c r="I25" s="14">
        <f>L25/K25</f>
        <v>5.0304522487506942</v>
      </c>
      <c r="J25" s="3" t="s">
        <v>38</v>
      </c>
      <c r="K25" s="17">
        <f>108060/1000</f>
        <v>108.06</v>
      </c>
      <c r="L25" s="17">
        <f>543590.67/1000</f>
        <v>543.59067000000005</v>
      </c>
      <c r="M25" s="3" t="s">
        <v>52</v>
      </c>
      <c r="N25" s="3" t="s">
        <v>53</v>
      </c>
      <c r="O25" s="3"/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20"/>
      <c r="L29" s="5"/>
      <c r="M29" s="21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mergeCells count="25">
    <mergeCell ref="O11:O14"/>
    <mergeCell ref="B12:B14"/>
    <mergeCell ref="C12:D12"/>
    <mergeCell ref="E12:G12"/>
    <mergeCell ref="E13:E14"/>
    <mergeCell ref="F13:F14"/>
    <mergeCell ref="G13:G14"/>
    <mergeCell ref="I11:I14"/>
    <mergeCell ref="J11:J14"/>
    <mergeCell ref="K11:K14"/>
    <mergeCell ref="L11:L14"/>
    <mergeCell ref="M11:M14"/>
    <mergeCell ref="N11:N14"/>
    <mergeCell ref="H11:H14"/>
    <mergeCell ref="C7:G7"/>
    <mergeCell ref="A8:B8"/>
    <mergeCell ref="C8:G8"/>
    <mergeCell ref="A11:A14"/>
    <mergeCell ref="B11:G11"/>
    <mergeCell ref="A2:O2"/>
    <mergeCell ref="A4:B4"/>
    <mergeCell ref="C4:G4"/>
    <mergeCell ref="C5:G5"/>
    <mergeCell ref="A6:B6"/>
    <mergeCell ref="C6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</vt:lpstr>
      <vt:lpstr>3 кв</vt:lpstr>
      <vt:lpstr>4 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2025-07-24T00:17:18Z</dcterms:modified>
</cp:coreProperties>
</file>