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120" yWindow="105" windowWidth="15120" windowHeight="8010" tabRatio="232" firstSheet="2" activeTab="3"/>
  </bookViews>
  <sheets>
    <sheet name="3 кв" sheetId="8" r:id="rId1"/>
    <sheet name="4 кв" sheetId="10" r:id="rId2"/>
    <sheet name="1 кв 23" sheetId="12" r:id="rId3"/>
    <sheet name="1 квартал 25   " sheetId="17" r:id="rId4"/>
  </sheets>
  <calcPr calcId="152511"/>
</workbook>
</file>

<file path=xl/calcChain.xml><?xml version="1.0" encoding="utf-8"?>
<calcChain xmlns="http://schemas.openxmlformats.org/spreadsheetml/2006/main">
  <c r="L16" i="17" l="1"/>
  <c r="Q16" i="17" s="1"/>
  <c r="K17" i="17"/>
  <c r="K16" i="17"/>
  <c r="R17" i="17" l="1"/>
  <c r="Q17" i="17"/>
  <c r="L17" i="17"/>
  <c r="Q17" i="12"/>
  <c r="S57" i="17"/>
  <c r="R57" i="17"/>
  <c r="T57" i="17" s="1"/>
  <c r="Q57" i="17"/>
  <c r="O57" i="17"/>
  <c r="N57" i="17"/>
  <c r="M57" i="17"/>
  <c r="P57" i="17" s="1"/>
  <c r="J57" i="17"/>
  <c r="G57" i="17"/>
  <c r="F57" i="17"/>
  <c r="E57" i="17"/>
  <c r="H57" i="17" s="1"/>
  <c r="S54" i="17"/>
  <c r="R54" i="17"/>
  <c r="Q54" i="17"/>
  <c r="T54" i="17" s="1"/>
  <c r="O54" i="17"/>
  <c r="N54" i="17"/>
  <c r="M54" i="17"/>
  <c r="P54" i="17" s="1"/>
  <c r="J54" i="17"/>
  <c r="G54" i="17"/>
  <c r="F54" i="17"/>
  <c r="E54" i="17"/>
  <c r="I53" i="17"/>
  <c r="I57" i="17" s="1"/>
  <c r="E53" i="17"/>
  <c r="O48" i="17"/>
  <c r="O50" i="17" s="1"/>
  <c r="O59" i="17" s="1"/>
  <c r="N48" i="17"/>
  <c r="N50" i="17" s="1"/>
  <c r="N59" i="17" s="1"/>
  <c r="M48" i="17"/>
  <c r="M50" i="17" s="1"/>
  <c r="J48" i="17"/>
  <c r="J58" i="17" s="1"/>
  <c r="I48" i="17"/>
  <c r="L48" i="17" s="1"/>
  <c r="E46" i="17"/>
  <c r="Q24" i="17"/>
  <c r="S23" i="17"/>
  <c r="S48" i="17" s="1"/>
  <c r="R23" i="17"/>
  <c r="R48" i="17" s="1"/>
  <c r="Q23" i="17"/>
  <c r="Q48" i="17" s="1"/>
  <c r="J23" i="17"/>
  <c r="I23" i="17"/>
  <c r="G23" i="17"/>
  <c r="G48" i="17" s="1"/>
  <c r="G50" i="17" s="1"/>
  <c r="G59" i="17" s="1"/>
  <c r="F23" i="17"/>
  <c r="F48" i="17" s="1"/>
  <c r="F50" i="17" s="1"/>
  <c r="F59" i="17" s="1"/>
  <c r="E23" i="17"/>
  <c r="E48" i="17" s="1"/>
  <c r="N58" i="17" l="1"/>
  <c r="O58" i="17"/>
  <c r="S58" i="17"/>
  <c r="S50" i="17"/>
  <c r="P56" i="17"/>
  <c r="L57" i="17"/>
  <c r="E58" i="17"/>
  <c r="H48" i="17"/>
  <c r="H58" i="17" s="1"/>
  <c r="E50" i="17"/>
  <c r="Q50" i="17"/>
  <c r="Q58" i="17"/>
  <c r="T48" i="17"/>
  <c r="T56" i="17"/>
  <c r="P50" i="17"/>
  <c r="M59" i="17"/>
  <c r="F58" i="17"/>
  <c r="G58" i="17"/>
  <c r="H56" i="17"/>
  <c r="R58" i="17"/>
  <c r="R50" i="17"/>
  <c r="R59" i="17" s="1"/>
  <c r="S59" i="17"/>
  <c r="M58" i="17"/>
  <c r="I50" i="17"/>
  <c r="I59" i="17" s="1"/>
  <c r="H54" i="17"/>
  <c r="J50" i="17"/>
  <c r="J59" i="17" s="1"/>
  <c r="I54" i="17"/>
  <c r="P48" i="17"/>
  <c r="P58" i="17" s="1"/>
  <c r="E59" i="17" l="1"/>
  <c r="H50" i="17"/>
  <c r="T58" i="17"/>
  <c r="P49" i="17"/>
  <c r="P59" i="17"/>
  <c r="L50" i="17"/>
  <c r="T50" i="17"/>
  <c r="I58" i="17"/>
  <c r="L54" i="17"/>
  <c r="L58" i="17" s="1"/>
  <c r="Q59" i="17"/>
  <c r="L59" i="17" l="1"/>
  <c r="L49" i="17"/>
  <c r="H49" i="17"/>
  <c r="H59" i="17"/>
  <c r="T59" i="17"/>
  <c r="T49" i="17"/>
  <c r="L56" i="17"/>
  <c r="I50" i="12" l="1"/>
  <c r="I48" i="12"/>
  <c r="I23" i="12"/>
  <c r="L17" i="12" l="1"/>
  <c r="I17" i="12"/>
  <c r="H56" i="12"/>
  <c r="H49" i="12"/>
  <c r="G57" i="12"/>
  <c r="F57" i="12"/>
  <c r="G54" i="12"/>
  <c r="F54" i="12"/>
  <c r="I16" i="12" l="1"/>
  <c r="G48" i="12"/>
  <c r="G50" i="12" s="1"/>
  <c r="G59" i="12" s="1"/>
  <c r="G23" i="12"/>
  <c r="G58" i="12" l="1"/>
  <c r="F23" i="12"/>
  <c r="E53" i="12" l="1"/>
  <c r="E57" i="12" l="1"/>
  <c r="H57" i="12" s="1"/>
  <c r="E54" i="12"/>
  <c r="E23" i="12"/>
  <c r="H54" i="12" l="1"/>
  <c r="K17" i="12"/>
  <c r="E46" i="12"/>
  <c r="E48" i="12" s="1"/>
  <c r="F48" i="12"/>
  <c r="F50" i="12" s="1"/>
  <c r="E50" i="12" l="1"/>
  <c r="E59" i="12" s="1"/>
  <c r="H48" i="12"/>
  <c r="H58" i="12" s="1"/>
  <c r="H50" i="12"/>
  <c r="H59" i="12" s="1"/>
  <c r="F59" i="12"/>
  <c r="E58" i="12"/>
  <c r="K16" i="12"/>
  <c r="F58" i="12"/>
  <c r="O73" i="10"/>
  <c r="L16" i="12" l="1"/>
  <c r="L50" i="10"/>
  <c r="O81" i="12" l="1"/>
  <c r="U55" i="10"/>
  <c r="U53" i="10"/>
  <c r="T55" i="10"/>
  <c r="T53" i="10"/>
  <c r="R55" i="10"/>
  <c r="S55" i="10"/>
  <c r="Q55" i="10"/>
  <c r="R53" i="10"/>
  <c r="S53" i="10"/>
  <c r="Q53" i="10"/>
  <c r="T51" i="10"/>
  <c r="T50" i="10"/>
  <c r="T48" i="10"/>
  <c r="Q51" i="10"/>
  <c r="R51" i="10"/>
  <c r="S51" i="10"/>
  <c r="P51" i="10"/>
  <c r="Q50" i="10"/>
  <c r="R50" i="10"/>
  <c r="S50" i="10"/>
  <c r="P50" i="10"/>
  <c r="Q48" i="10"/>
  <c r="R48" i="10"/>
  <c r="S48" i="10"/>
  <c r="P48" i="10"/>
  <c r="S23" i="10" l="1"/>
  <c r="Q23" i="10" l="1"/>
  <c r="P23" i="10"/>
  <c r="R23" i="10"/>
  <c r="K50" i="10" l="1"/>
  <c r="L33" i="10"/>
  <c r="J33" i="10"/>
  <c r="I33" i="10"/>
  <c r="G33" i="10"/>
  <c r="F33" i="10"/>
  <c r="E33" i="10"/>
  <c r="H33" i="10" l="1"/>
  <c r="L32" i="8"/>
  <c r="K49" i="8"/>
  <c r="J32" i="8"/>
  <c r="I32" i="8"/>
  <c r="L49" i="8" s="1"/>
  <c r="F32" i="8" l="1"/>
  <c r="G32" i="8"/>
  <c r="E32" i="8"/>
  <c r="H32" i="8" s="1"/>
</calcChain>
</file>

<file path=xl/sharedStrings.xml><?xml version="1.0" encoding="utf-8"?>
<sst xmlns="http://schemas.openxmlformats.org/spreadsheetml/2006/main" count="311" uniqueCount="114">
  <si>
    <t>Информация о способах приобретения, стоимости и об объемах товаров, необходимых для выполнения (оказания) регулируемых работ (услуг)</t>
  </si>
  <si>
    <t>№ п/п</t>
  </si>
  <si>
    <t>Дата закупки</t>
  </si>
  <si>
    <t>начальная цена (стоимость) договора</t>
  </si>
  <si>
    <t>конкурс</t>
  </si>
  <si>
    <t>аукцион</t>
  </si>
  <si>
    <t>размещение заказов путем проведения торгов</t>
  </si>
  <si>
    <t>запрос котировок</t>
  </si>
  <si>
    <t>единственный поставщик (подрядчик)</t>
  </si>
  <si>
    <t>иное</t>
  </si>
  <si>
    <t>размещение заказов без проведения торгов</t>
  </si>
  <si>
    <t>Предмет закупки (товары, работы, услуги)</t>
  </si>
  <si>
    <t>Единица измерения</t>
  </si>
  <si>
    <t>Количество (объем, товаров, работ, услуг)</t>
  </si>
  <si>
    <t xml:space="preserve">Поставщик (подрядная организация)
</t>
  </si>
  <si>
    <t>Примечание</t>
  </si>
  <si>
    <t>за период</t>
  </si>
  <si>
    <t>предоставляемые</t>
  </si>
  <si>
    <t>на территории</t>
  </si>
  <si>
    <t>(наименование субъекта Российской Федерации)</t>
  </si>
  <si>
    <t>(наименование субъекта естественных монополий)</t>
  </si>
  <si>
    <t>форма 9ж-1</t>
  </si>
  <si>
    <t xml:space="preserve">Сумма закупки (товаров, работ, услуг)
 (тыс. руб.)  
</t>
  </si>
  <si>
    <t>Реквизиты договора</t>
  </si>
  <si>
    <t>Способ закупки*</t>
  </si>
  <si>
    <t>*</t>
  </si>
  <si>
    <t>Республика Саха (Якутия)</t>
  </si>
  <si>
    <t>тыс. Гкал</t>
  </si>
  <si>
    <t>ООО Ассоциация АЯМ</t>
  </si>
  <si>
    <t>теплоэнергия</t>
  </si>
  <si>
    <r>
      <t>Цена за единицу товара, работ, услуг (руб./Гкал</t>
    </r>
    <r>
      <rPr>
        <sz val="12"/>
        <color indexed="8"/>
        <rFont val="Arial"/>
        <family val="2"/>
        <charset val="204"/>
      </rPr>
      <t>)</t>
    </r>
  </si>
  <si>
    <t>АО "АК "ЖДЯ"</t>
  </si>
  <si>
    <t>ян</t>
  </si>
  <si>
    <t>фев</t>
  </si>
  <si>
    <t>март</t>
  </si>
  <si>
    <t>Договор №19 на поставку тепловой энергии и теплоносителя 01.01.2022г.</t>
  </si>
  <si>
    <t>апр</t>
  </si>
  <si>
    <t>май</t>
  </si>
  <si>
    <t>июнь</t>
  </si>
  <si>
    <t>янв-май</t>
  </si>
  <si>
    <t>июль</t>
  </si>
  <si>
    <t>сентябрь</t>
  </si>
  <si>
    <t>октябрь</t>
  </si>
  <si>
    <t>АО "Теплоэнергосервис"</t>
  </si>
  <si>
    <t>Договор № 50155 от 18.10.2022г. теплоснабжения и поставки горячей воды (теплоносителя)</t>
  </si>
  <si>
    <t>3 квартал 2022</t>
  </si>
  <si>
    <t>4 квартал 2022</t>
  </si>
  <si>
    <t>ноябрь</t>
  </si>
  <si>
    <t>потери</t>
  </si>
  <si>
    <t>мед центр</t>
  </si>
  <si>
    <t>гараж маяк 14</t>
  </si>
  <si>
    <t>адм зд маяк 14</t>
  </si>
  <si>
    <t>мц линейн 11</t>
  </si>
  <si>
    <t>кц маяк 6</t>
  </si>
  <si>
    <t>адм зд тараб34</t>
  </si>
  <si>
    <t>столярн цех</t>
  </si>
  <si>
    <t>насосная станц</t>
  </si>
  <si>
    <t>жд вокз</t>
  </si>
  <si>
    <t>склад масел</t>
  </si>
  <si>
    <t>пост охр</t>
  </si>
  <si>
    <t>пжарн емк</t>
  </si>
  <si>
    <t>лок депо 1-2</t>
  </si>
  <si>
    <t>лок депо 3</t>
  </si>
  <si>
    <t>то4</t>
  </si>
  <si>
    <t>цех обточки то3</t>
  </si>
  <si>
    <t>тепл отстой</t>
  </si>
  <si>
    <t>тов касса</t>
  </si>
  <si>
    <t>бытовка стропальщ</t>
  </si>
  <si>
    <t>адм зд</t>
  </si>
  <si>
    <t>адм зд тр инспекц</t>
  </si>
  <si>
    <t>тепл склад</t>
  </si>
  <si>
    <t>корп пути</t>
  </si>
  <si>
    <t>склад тараб</t>
  </si>
  <si>
    <t>дом отд лок бр</t>
  </si>
  <si>
    <t>алексеевск школь 1</t>
  </si>
  <si>
    <t>в окт добавилась стройка алексеевск, школьная 1</t>
  </si>
  <si>
    <t>декабрь</t>
  </si>
  <si>
    <t xml:space="preserve">август </t>
  </si>
  <si>
    <t>Чехова 9</t>
  </si>
  <si>
    <t>Кирова18</t>
  </si>
  <si>
    <t>нет реализ</t>
  </si>
  <si>
    <t xml:space="preserve"> добавились чехова 9, Кирова 18, склад Тараб 34</t>
  </si>
  <si>
    <t>ИТОГО АЯМ</t>
  </si>
  <si>
    <t>ИТОГО ТЭС</t>
  </si>
  <si>
    <t>ИТОГО</t>
  </si>
  <si>
    <t>4 квартал</t>
  </si>
  <si>
    <t>Тариф АЯМ</t>
  </si>
  <si>
    <t>Тариф ТЭС</t>
  </si>
  <si>
    <t>янв</t>
  </si>
  <si>
    <t>февр</t>
  </si>
  <si>
    <t>пжарн емк 2 шт</t>
  </si>
  <si>
    <t>Ранее алексеевск школь 1</t>
  </si>
  <si>
    <t>алексеевск лесная 2 (квартиры)</t>
  </si>
  <si>
    <t>алексеевск лесная 2 нежил</t>
  </si>
  <si>
    <t>Тариф ТЭС (квартиры)</t>
  </si>
  <si>
    <t xml:space="preserve">Тариф ТЭС нежил </t>
  </si>
  <si>
    <t>ТЭС коррек-ка декабря 16,0954 гкал</t>
  </si>
  <si>
    <t>1 квартал 2023</t>
  </si>
  <si>
    <t>ИТОГО Гкал АЯМ</t>
  </si>
  <si>
    <t>ИТОГО руб АЯМ</t>
  </si>
  <si>
    <t>ИТОГО Гкал ТЭС</t>
  </si>
  <si>
    <t>ИТОГО руб ТЭС</t>
  </si>
  <si>
    <t>ИТОГО Гкал</t>
  </si>
  <si>
    <t>ИТОГО руб</t>
  </si>
  <si>
    <t>1 квартал</t>
  </si>
  <si>
    <t>апрель</t>
  </si>
  <si>
    <t>мц линейн 6</t>
  </si>
  <si>
    <t xml:space="preserve">2 квартал </t>
  </si>
  <si>
    <t>август</t>
  </si>
  <si>
    <t xml:space="preserve">3 квартал </t>
  </si>
  <si>
    <t xml:space="preserve">4 квартал </t>
  </si>
  <si>
    <t>Договор №19 на поставку тепловой энергии и теплоносителя 01.01.2024г.</t>
  </si>
  <si>
    <t>Договор № 50155 от 01.01.2024 теплоснабжения и поставки горячей воды (теплоносителя)</t>
  </si>
  <si>
    <t>1 квартал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</si>
</sst>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u/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 vertical="top" wrapText="1"/>
    </xf>
    <xf numFmtId="0" fontId="8" fillId="0" borderId="0" xfId="0" applyFont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2" xfId="0" applyNumberFormat="1" applyFont="1" applyBorder="1" applyAlignment="1">
      <alignment wrapText="1"/>
    </xf>
    <xf numFmtId="0" fontId="3" fillId="0" borderId="0" xfId="0" applyFont="1" applyFill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4" fontId="3" fillId="7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horizontal="center" vertical="top" wrapText="1"/>
    </xf>
    <xf numFmtId="0" fontId="6" fillId="7" borderId="2" xfId="0" applyFont="1" applyFill="1" applyBorder="1" applyAlignment="1">
      <alignment horizontal="center" wrapText="1"/>
    </xf>
    <xf numFmtId="4" fontId="6" fillId="7" borderId="2" xfId="0" applyNumberFormat="1" applyFont="1" applyFill="1" applyBorder="1" applyAlignment="1">
      <alignment horizontal="center" wrapText="1"/>
    </xf>
    <xf numFmtId="4" fontId="3" fillId="6" borderId="2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49"/>
  <sheetViews>
    <sheetView topLeftCell="A4" zoomScale="70" zoomScaleNormal="70" workbookViewId="0">
      <selection activeCell="L21" sqref="L21:L22"/>
    </sheetView>
  </sheetViews>
  <sheetFormatPr defaultRowHeight="15" x14ac:dyDescent="0.2"/>
  <cols>
    <col min="1" max="2" width="9.140625" style="1"/>
    <col min="3" max="4" width="12.7109375" style="1" customWidth="1"/>
    <col min="5" max="5" width="12.7109375" style="13" customWidth="1"/>
    <col min="6" max="6" width="12.7109375" style="1" customWidth="1"/>
    <col min="7" max="7" width="9.5703125" style="1" bestFit="1" customWidth="1"/>
    <col min="8" max="8" width="14.85546875" style="1" customWidth="1"/>
    <col min="9" max="9" width="14.85546875" style="1" bestFit="1" customWidth="1"/>
    <col min="10" max="10" width="11.7109375" style="1" customWidth="1"/>
    <col min="11" max="12" width="12.7109375" style="1" customWidth="1"/>
    <col min="13" max="13" width="29.140625" style="1" customWidth="1"/>
    <col min="14" max="14" width="26" style="1" customWidth="1"/>
    <col min="15" max="15" width="16" style="1" customWidth="1"/>
    <col min="16" max="16" width="14.85546875" style="1" bestFit="1" customWidth="1"/>
    <col min="17" max="17" width="15" style="1" customWidth="1"/>
    <col min="18" max="16384" width="9.140625" style="1"/>
  </cols>
  <sheetData>
    <row r="1" spans="1:15" x14ac:dyDescent="0.2">
      <c r="O1" s="1" t="s">
        <v>21</v>
      </c>
    </row>
    <row r="2" spans="1:15" ht="15.75" x14ac:dyDescent="0.2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4" spans="1:15" ht="15.75" customHeight="1" x14ac:dyDescent="0.2">
      <c r="A4" s="58" t="s">
        <v>17</v>
      </c>
      <c r="B4" s="58"/>
      <c r="C4" s="59" t="s">
        <v>31</v>
      </c>
      <c r="D4" s="59"/>
      <c r="E4" s="59"/>
      <c r="F4" s="59"/>
      <c r="G4" s="59"/>
    </row>
    <row r="5" spans="1:15" x14ac:dyDescent="0.2">
      <c r="C5" s="60" t="s">
        <v>20</v>
      </c>
      <c r="D5" s="60"/>
      <c r="E5" s="60"/>
      <c r="F5" s="60"/>
      <c r="G5" s="60"/>
    </row>
    <row r="6" spans="1:15" ht="15.75" customHeight="1" x14ac:dyDescent="0.25">
      <c r="A6" s="58" t="s">
        <v>18</v>
      </c>
      <c r="B6" s="58"/>
      <c r="C6" s="61" t="s">
        <v>26</v>
      </c>
      <c r="D6" s="61"/>
      <c r="E6" s="61"/>
      <c r="F6" s="61"/>
      <c r="G6" s="61"/>
    </row>
    <row r="7" spans="1:15" x14ac:dyDescent="0.2">
      <c r="C7" s="62" t="s">
        <v>19</v>
      </c>
      <c r="D7" s="62"/>
      <c r="E7" s="62"/>
      <c r="F7" s="62"/>
      <c r="G7" s="62"/>
    </row>
    <row r="8" spans="1:15" ht="15.75" x14ac:dyDescent="0.25">
      <c r="A8" s="58" t="s">
        <v>16</v>
      </c>
      <c r="B8" s="58"/>
      <c r="C8" s="61" t="s">
        <v>45</v>
      </c>
      <c r="D8" s="61"/>
      <c r="E8" s="61"/>
      <c r="F8" s="61"/>
      <c r="G8" s="61"/>
    </row>
    <row r="9" spans="1:15" x14ac:dyDescent="0.2">
      <c r="A9" s="11"/>
      <c r="B9" s="11"/>
      <c r="C9" s="2"/>
      <c r="D9" s="2"/>
      <c r="E9" s="14"/>
      <c r="F9" s="2"/>
      <c r="G9" s="2"/>
    </row>
    <row r="11" spans="1:15" s="3" customFormat="1" ht="15.75" customHeight="1" x14ac:dyDescent="0.25">
      <c r="A11" s="63" t="s">
        <v>1</v>
      </c>
      <c r="B11" s="63" t="s">
        <v>24</v>
      </c>
      <c r="C11" s="63"/>
      <c r="D11" s="63"/>
      <c r="E11" s="63"/>
      <c r="F11" s="63"/>
      <c r="G11" s="63"/>
      <c r="H11" s="63" t="s">
        <v>11</v>
      </c>
      <c r="I11" s="63" t="s">
        <v>30</v>
      </c>
      <c r="J11" s="63" t="s">
        <v>12</v>
      </c>
      <c r="K11" s="63" t="s">
        <v>13</v>
      </c>
      <c r="L11" s="63" t="s">
        <v>22</v>
      </c>
      <c r="M11" s="63" t="s">
        <v>14</v>
      </c>
      <c r="N11" s="63" t="s">
        <v>23</v>
      </c>
      <c r="O11" s="63" t="s">
        <v>15</v>
      </c>
    </row>
    <row r="12" spans="1:15" s="3" customFormat="1" ht="53.25" customHeight="1" x14ac:dyDescent="0.25">
      <c r="A12" s="63"/>
      <c r="B12" s="63" t="s">
        <v>2</v>
      </c>
      <c r="C12" s="63" t="s">
        <v>6</v>
      </c>
      <c r="D12" s="63"/>
      <c r="E12" s="63" t="s">
        <v>10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s="3" customFormat="1" x14ac:dyDescent="0.25">
      <c r="A13" s="63"/>
      <c r="B13" s="63"/>
      <c r="C13" s="10" t="s">
        <v>4</v>
      </c>
      <c r="D13" s="10" t="s">
        <v>5</v>
      </c>
      <c r="E13" s="64" t="s">
        <v>7</v>
      </c>
      <c r="F13" s="63" t="s">
        <v>8</v>
      </c>
      <c r="G13" s="63" t="s">
        <v>9</v>
      </c>
      <c r="H13" s="63"/>
      <c r="I13" s="63"/>
      <c r="J13" s="63"/>
      <c r="K13" s="63"/>
      <c r="L13" s="63"/>
      <c r="M13" s="63"/>
      <c r="N13" s="63"/>
      <c r="O13" s="63"/>
    </row>
    <row r="14" spans="1:15" s="3" customFormat="1" ht="48.75" customHeight="1" x14ac:dyDescent="0.25">
      <c r="A14" s="63"/>
      <c r="B14" s="63"/>
      <c r="C14" s="10" t="s">
        <v>3</v>
      </c>
      <c r="D14" s="10" t="s">
        <v>3</v>
      </c>
      <c r="E14" s="64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hidden="1" x14ac:dyDescent="0.2">
      <c r="A15" s="4">
        <v>1</v>
      </c>
      <c r="B15" s="4">
        <v>2</v>
      </c>
      <c r="C15" s="4">
        <v>3</v>
      </c>
      <c r="D15" s="4">
        <v>4</v>
      </c>
      <c r="E15" s="15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5" s="3" customFormat="1" ht="78.75" customHeight="1" x14ac:dyDescent="0.25">
      <c r="A16" s="10">
        <v>1</v>
      </c>
      <c r="B16" s="10"/>
      <c r="C16" s="10"/>
      <c r="D16" s="10"/>
      <c r="E16" s="16"/>
      <c r="F16" s="10" t="s">
        <v>25</v>
      </c>
      <c r="G16" s="10"/>
      <c r="H16" s="10" t="s">
        <v>29</v>
      </c>
      <c r="I16" s="5">
        <v>2812.35</v>
      </c>
      <c r="J16" s="10" t="s">
        <v>27</v>
      </c>
      <c r="K16" s="5">
        <v>0.14000000000000001</v>
      </c>
      <c r="L16" s="6"/>
      <c r="M16" s="7" t="s">
        <v>28</v>
      </c>
      <c r="N16" s="10" t="s">
        <v>35</v>
      </c>
      <c r="O16" s="10"/>
    </row>
    <row r="17" spans="1:15" x14ac:dyDescent="0.2">
      <c r="K17" s="12"/>
    </row>
    <row r="18" spans="1:15" x14ac:dyDescent="0.2">
      <c r="A18" s="8"/>
      <c r="B18" s="8"/>
      <c r="C18" s="8"/>
      <c r="D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</row>
    <row r="20" spans="1:15" x14ac:dyDescent="0.2">
      <c r="A20" s="9"/>
      <c r="B20" s="9"/>
      <c r="C20" s="9"/>
      <c r="D20" s="9"/>
      <c r="E20" s="9" t="s">
        <v>32</v>
      </c>
      <c r="F20" s="9" t="s">
        <v>33</v>
      </c>
      <c r="G20" s="9" t="s">
        <v>34</v>
      </c>
      <c r="H20" s="9"/>
      <c r="I20" s="9" t="s">
        <v>36</v>
      </c>
      <c r="J20" s="9" t="s">
        <v>37</v>
      </c>
      <c r="K20" s="9" t="s">
        <v>39</v>
      </c>
      <c r="L20" s="9" t="s">
        <v>38</v>
      </c>
      <c r="M20" s="9"/>
      <c r="N20" s="9" t="s">
        <v>40</v>
      </c>
    </row>
    <row r="21" spans="1:15" x14ac:dyDescent="0.2">
      <c r="A21" s="8"/>
      <c r="B21" s="8"/>
      <c r="C21" s="8"/>
      <c r="D21" s="8"/>
      <c r="E21" s="13">
        <v>27.088000000000001</v>
      </c>
      <c r="F21" s="13">
        <v>21.605</v>
      </c>
      <c r="G21" s="18">
        <v>157.17500000000001</v>
      </c>
      <c r="H21" s="8"/>
      <c r="I21" s="13">
        <v>107.053</v>
      </c>
      <c r="J21" s="13">
        <v>12.474</v>
      </c>
      <c r="K21" s="13">
        <v>69.760999999999996</v>
      </c>
      <c r="L21" s="8">
        <v>1.331</v>
      </c>
      <c r="M21" s="8"/>
      <c r="N21" s="8"/>
    </row>
    <row r="22" spans="1:15" x14ac:dyDescent="0.2">
      <c r="A22" s="8"/>
      <c r="B22" s="8"/>
      <c r="C22" s="8"/>
      <c r="D22" s="8"/>
      <c r="E22" s="13">
        <v>3.69</v>
      </c>
      <c r="F22" s="13">
        <v>3.07</v>
      </c>
      <c r="G22" s="18">
        <v>16.38</v>
      </c>
      <c r="H22" s="8"/>
      <c r="I22" s="13">
        <v>10.62</v>
      </c>
      <c r="J22" s="13">
        <v>1.2869999999999999</v>
      </c>
      <c r="K22" s="13">
        <v>190.49199999999999</v>
      </c>
      <c r="L22" s="8">
        <v>0.54</v>
      </c>
      <c r="M22" s="8"/>
      <c r="N22" s="8"/>
    </row>
    <row r="23" spans="1:15" x14ac:dyDescent="0.2">
      <c r="E23" s="13">
        <v>18</v>
      </c>
      <c r="F23" s="13">
        <v>14.56</v>
      </c>
      <c r="G23" s="13">
        <v>1.6359999999999999</v>
      </c>
      <c r="I23" s="13">
        <v>1.1379999999999999</v>
      </c>
      <c r="J23" s="13">
        <v>7.28</v>
      </c>
      <c r="K23" s="13">
        <v>107.65300000000001</v>
      </c>
    </row>
    <row r="24" spans="1:15" x14ac:dyDescent="0.2">
      <c r="E24" s="13">
        <v>16.52</v>
      </c>
      <c r="F24" s="13">
        <v>13.46</v>
      </c>
      <c r="G24" s="13">
        <v>4.1180000000000003</v>
      </c>
      <c r="I24" s="13">
        <v>2.8660000000000001</v>
      </c>
      <c r="J24" s="13">
        <v>3.0910000000000002</v>
      </c>
      <c r="K24" s="13">
        <v>3.3639999999999999</v>
      </c>
    </row>
    <row r="25" spans="1:15" x14ac:dyDescent="0.2">
      <c r="E25" s="13">
        <v>88.569000000000003</v>
      </c>
      <c r="F25" s="13">
        <v>73.37</v>
      </c>
      <c r="G25" s="18">
        <v>20.047000000000001</v>
      </c>
      <c r="I25" s="13">
        <v>15.872</v>
      </c>
      <c r="J25" s="13">
        <v>27.51</v>
      </c>
      <c r="K25" s="13">
        <v>49.311</v>
      </c>
    </row>
    <row r="26" spans="1:15" x14ac:dyDescent="0.2">
      <c r="E26" s="13">
        <v>39.881999999999998</v>
      </c>
      <c r="F26" s="13">
        <v>33.158999999999999</v>
      </c>
      <c r="G26" s="18">
        <v>2.774</v>
      </c>
      <c r="I26" s="13">
        <v>1.931</v>
      </c>
      <c r="J26" s="13">
        <v>13.484</v>
      </c>
      <c r="K26" s="13">
        <v>722.37599999999998</v>
      </c>
    </row>
    <row r="27" spans="1:15" x14ac:dyDescent="0.2">
      <c r="E27" s="13">
        <v>57.002000000000002</v>
      </c>
      <c r="F27" s="13">
        <v>47.268000000000001</v>
      </c>
      <c r="G27" s="18">
        <v>13.015000000000001</v>
      </c>
      <c r="I27" s="13">
        <v>10.89</v>
      </c>
      <c r="J27" s="13">
        <v>18.183</v>
      </c>
      <c r="K27" s="13">
        <v>398.18700000000001</v>
      </c>
    </row>
    <row r="28" spans="1:15" x14ac:dyDescent="0.2">
      <c r="E28" s="13">
        <v>112.169</v>
      </c>
      <c r="F28" s="13">
        <v>174.85400000000001</v>
      </c>
      <c r="G28" s="18">
        <v>11.507</v>
      </c>
      <c r="I28" s="13">
        <v>6.9470000000000001</v>
      </c>
      <c r="J28" s="13">
        <v>65.569999999999993</v>
      </c>
      <c r="K28" s="13">
        <v>2409.652</v>
      </c>
    </row>
    <row r="29" spans="1:15" x14ac:dyDescent="0.2">
      <c r="E29" s="13">
        <v>26.31</v>
      </c>
      <c r="F29" s="13">
        <v>21.12</v>
      </c>
      <c r="G29" s="18">
        <v>65.942999999999998</v>
      </c>
      <c r="I29" s="13">
        <v>44.914999999999999</v>
      </c>
      <c r="J29" s="13">
        <v>10.925000000000001</v>
      </c>
      <c r="K29" s="13">
        <v>337.43299999999999</v>
      </c>
    </row>
    <row r="30" spans="1:15" x14ac:dyDescent="0.2">
      <c r="E30" s="13">
        <v>2.1720000000000002</v>
      </c>
      <c r="F30" s="13">
        <v>1.806</v>
      </c>
      <c r="G30" s="18">
        <v>30.12</v>
      </c>
      <c r="I30" s="13">
        <v>20.994</v>
      </c>
      <c r="J30" s="13">
        <v>0.75900000000000001</v>
      </c>
      <c r="K30" s="13">
        <v>628.75900000000001</v>
      </c>
    </row>
    <row r="31" spans="1:15" x14ac:dyDescent="0.2">
      <c r="E31" s="13">
        <v>0</v>
      </c>
      <c r="F31" s="13">
        <v>10.013999999999999</v>
      </c>
      <c r="G31" s="19">
        <v>42.625999999999998</v>
      </c>
      <c r="I31" s="13">
        <v>29.241</v>
      </c>
      <c r="J31" s="13">
        <v>1.911</v>
      </c>
      <c r="K31" s="13">
        <v>15.898</v>
      </c>
    </row>
    <row r="32" spans="1:15" x14ac:dyDescent="0.2">
      <c r="E32" s="13">
        <f>SUM(E21:E31)</f>
        <v>391.40200000000004</v>
      </c>
      <c r="F32" s="13">
        <f>SUM(F21:F31)</f>
        <v>414.286</v>
      </c>
      <c r="G32" s="13">
        <f>SUM(G21:G31)</f>
        <v>365.34099999999995</v>
      </c>
      <c r="H32" s="17">
        <f>E32+F32+G32</f>
        <v>1171.029</v>
      </c>
      <c r="I32" s="21">
        <f>SUM(I21:I31)</f>
        <v>252.46699999999998</v>
      </c>
      <c r="J32" s="21">
        <f>SUM(J21:J31)</f>
        <v>162.47399999999999</v>
      </c>
      <c r="K32" s="13">
        <v>7.1539999999999999</v>
      </c>
      <c r="L32" s="20">
        <f>SUM(L21:L22)</f>
        <v>1.871</v>
      </c>
    </row>
    <row r="33" spans="11:11" x14ac:dyDescent="0.2">
      <c r="K33" s="1">
        <v>57.798000000000002</v>
      </c>
    </row>
    <row r="34" spans="11:11" x14ac:dyDescent="0.2">
      <c r="K34" s="1">
        <v>23.684000000000001</v>
      </c>
    </row>
    <row r="35" spans="11:11" x14ac:dyDescent="0.2">
      <c r="K35" s="1">
        <v>16.919</v>
      </c>
    </row>
    <row r="36" spans="11:11" x14ac:dyDescent="0.2">
      <c r="K36" s="1">
        <v>649.101</v>
      </c>
    </row>
    <row r="37" spans="11:11" x14ac:dyDescent="0.2">
      <c r="K37" s="1">
        <v>932.50800000000004</v>
      </c>
    </row>
    <row r="38" spans="11:11" x14ac:dyDescent="0.2">
      <c r="K38" s="1">
        <v>117.604</v>
      </c>
    </row>
    <row r="39" spans="11:11" x14ac:dyDescent="0.2">
      <c r="K39" s="1">
        <v>96.497</v>
      </c>
    </row>
    <row r="40" spans="11:11" x14ac:dyDescent="0.2">
      <c r="K40" s="1">
        <v>84.033000000000001</v>
      </c>
    </row>
    <row r="41" spans="11:11" x14ac:dyDescent="0.2">
      <c r="K41" s="1">
        <v>53.738</v>
      </c>
    </row>
    <row r="42" spans="11:11" x14ac:dyDescent="0.2">
      <c r="K42" s="1">
        <v>24.846</v>
      </c>
    </row>
    <row r="43" spans="11:11" x14ac:dyDescent="0.2">
      <c r="K43" s="1">
        <v>114.633</v>
      </c>
    </row>
    <row r="44" spans="11:11" x14ac:dyDescent="0.2">
      <c r="K44" s="1">
        <v>94.058999999999997</v>
      </c>
    </row>
    <row r="45" spans="11:11" x14ac:dyDescent="0.2">
      <c r="K45" s="1">
        <v>81.91</v>
      </c>
    </row>
    <row r="46" spans="11:11" x14ac:dyDescent="0.2">
      <c r="K46" s="1">
        <v>52.381</v>
      </c>
    </row>
    <row r="47" spans="11:11" x14ac:dyDescent="0.2">
      <c r="K47" s="1">
        <v>24.219000000000001</v>
      </c>
    </row>
    <row r="48" spans="11:11" x14ac:dyDescent="0.2">
      <c r="K48" s="1">
        <v>254.33099999999999</v>
      </c>
    </row>
    <row r="49" spans="11:12" x14ac:dyDescent="0.2">
      <c r="K49" s="20">
        <f>SUM(K21:K48)</f>
        <v>7618.3010000000004</v>
      </c>
      <c r="L49" s="1">
        <f>I32+J32+K49+L32</f>
        <v>8035.1130000000003</v>
      </c>
    </row>
  </sheetData>
  <mergeCells count="25"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  <mergeCell ref="C7:G7"/>
    <mergeCell ref="A8:B8"/>
    <mergeCell ref="C8:G8"/>
    <mergeCell ref="A11:A14"/>
    <mergeCell ref="B11:G11"/>
    <mergeCell ref="A2:O2"/>
    <mergeCell ref="A4:B4"/>
    <mergeCell ref="C4:G4"/>
    <mergeCell ref="C5:G5"/>
    <mergeCell ref="A6:B6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73"/>
  <sheetViews>
    <sheetView topLeftCell="A14" zoomScale="70" zoomScaleNormal="70" workbookViewId="0">
      <selection activeCell="K17" sqref="K17"/>
    </sheetView>
  </sheetViews>
  <sheetFormatPr defaultRowHeight="15" x14ac:dyDescent="0.2"/>
  <cols>
    <col min="1" max="2" width="9.140625" style="1"/>
    <col min="3" max="4" width="12.7109375" style="1" customWidth="1"/>
    <col min="5" max="5" width="12.7109375" style="13" customWidth="1"/>
    <col min="6" max="6" width="12.7109375" style="1" customWidth="1"/>
    <col min="7" max="7" width="9.5703125" style="1" bestFit="1" customWidth="1"/>
    <col min="8" max="8" width="16.7109375" style="1" customWidth="1"/>
    <col min="9" max="9" width="14.85546875" style="1" bestFit="1" customWidth="1"/>
    <col min="10" max="10" width="11.7109375" style="1" customWidth="1"/>
    <col min="11" max="12" width="12.710937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5" x14ac:dyDescent="0.2">
      <c r="O1" s="1" t="s">
        <v>21</v>
      </c>
    </row>
    <row r="2" spans="1:15" ht="15.75" x14ac:dyDescent="0.2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4" spans="1:15" ht="15.75" customHeight="1" x14ac:dyDescent="0.2">
      <c r="A4" s="58" t="s">
        <v>17</v>
      </c>
      <c r="B4" s="58"/>
      <c r="C4" s="59" t="s">
        <v>31</v>
      </c>
      <c r="D4" s="59"/>
      <c r="E4" s="59"/>
      <c r="F4" s="59"/>
      <c r="G4" s="59"/>
    </row>
    <row r="5" spans="1:15" x14ac:dyDescent="0.2">
      <c r="C5" s="60" t="s">
        <v>20</v>
      </c>
      <c r="D5" s="60"/>
      <c r="E5" s="60"/>
      <c r="F5" s="60"/>
      <c r="G5" s="60"/>
    </row>
    <row r="6" spans="1:15" ht="15.75" customHeight="1" x14ac:dyDescent="0.25">
      <c r="A6" s="58" t="s">
        <v>18</v>
      </c>
      <c r="B6" s="58"/>
      <c r="C6" s="61" t="s">
        <v>26</v>
      </c>
      <c r="D6" s="61"/>
      <c r="E6" s="61"/>
      <c r="F6" s="61"/>
      <c r="G6" s="61"/>
    </row>
    <row r="7" spans="1:15" x14ac:dyDescent="0.2">
      <c r="C7" s="62" t="s">
        <v>19</v>
      </c>
      <c r="D7" s="62"/>
      <c r="E7" s="62"/>
      <c r="F7" s="62"/>
      <c r="G7" s="62"/>
    </row>
    <row r="8" spans="1:15" ht="15.75" x14ac:dyDescent="0.25">
      <c r="A8" s="58" t="s">
        <v>16</v>
      </c>
      <c r="B8" s="58"/>
      <c r="C8" s="61" t="s">
        <v>46</v>
      </c>
      <c r="D8" s="61"/>
      <c r="E8" s="61"/>
      <c r="F8" s="61"/>
      <c r="G8" s="61"/>
    </row>
    <row r="9" spans="1:15" x14ac:dyDescent="0.2">
      <c r="A9" s="23"/>
      <c r="B9" s="23"/>
      <c r="C9" s="2"/>
      <c r="D9" s="2"/>
      <c r="E9" s="14"/>
      <c r="F9" s="2"/>
      <c r="G9" s="2"/>
    </row>
    <row r="11" spans="1:15" s="3" customFormat="1" ht="15.75" customHeight="1" x14ac:dyDescent="0.25">
      <c r="A11" s="63" t="s">
        <v>1</v>
      </c>
      <c r="B11" s="63" t="s">
        <v>24</v>
      </c>
      <c r="C11" s="63"/>
      <c r="D11" s="63"/>
      <c r="E11" s="63"/>
      <c r="F11" s="63"/>
      <c r="G11" s="63"/>
      <c r="H11" s="63" t="s">
        <v>11</v>
      </c>
      <c r="I11" s="63" t="s">
        <v>30</v>
      </c>
      <c r="J11" s="63" t="s">
        <v>12</v>
      </c>
      <c r="K11" s="63" t="s">
        <v>13</v>
      </c>
      <c r="L11" s="63" t="s">
        <v>22</v>
      </c>
      <c r="M11" s="63" t="s">
        <v>14</v>
      </c>
      <c r="N11" s="63" t="s">
        <v>23</v>
      </c>
      <c r="O11" s="63" t="s">
        <v>15</v>
      </c>
    </row>
    <row r="12" spans="1:15" s="3" customFormat="1" ht="53.25" customHeight="1" x14ac:dyDescent="0.25">
      <c r="A12" s="63"/>
      <c r="B12" s="63" t="s">
        <v>2</v>
      </c>
      <c r="C12" s="63" t="s">
        <v>6</v>
      </c>
      <c r="D12" s="63"/>
      <c r="E12" s="63" t="s">
        <v>10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s="3" customFormat="1" x14ac:dyDescent="0.25">
      <c r="A13" s="63"/>
      <c r="B13" s="63"/>
      <c r="C13" s="24" t="s">
        <v>4</v>
      </c>
      <c r="D13" s="24" t="s">
        <v>5</v>
      </c>
      <c r="E13" s="64" t="s">
        <v>7</v>
      </c>
      <c r="F13" s="63" t="s">
        <v>8</v>
      </c>
      <c r="G13" s="63" t="s">
        <v>9</v>
      </c>
      <c r="H13" s="63"/>
      <c r="I13" s="63"/>
      <c r="J13" s="63"/>
      <c r="K13" s="63"/>
      <c r="L13" s="63"/>
      <c r="M13" s="63"/>
      <c r="N13" s="63"/>
      <c r="O13" s="63"/>
    </row>
    <row r="14" spans="1:15" s="3" customFormat="1" ht="48.75" customHeight="1" x14ac:dyDescent="0.25">
      <c r="A14" s="63"/>
      <c r="B14" s="63"/>
      <c r="C14" s="24" t="s">
        <v>3</v>
      </c>
      <c r="D14" s="24" t="s">
        <v>3</v>
      </c>
      <c r="E14" s="64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hidden="1" x14ac:dyDescent="0.2">
      <c r="A15" s="4">
        <v>1</v>
      </c>
      <c r="B15" s="4">
        <v>2</v>
      </c>
      <c r="C15" s="4">
        <v>3</v>
      </c>
      <c r="D15" s="4">
        <v>4</v>
      </c>
      <c r="E15" s="15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5" s="3" customFormat="1" ht="78.75" customHeight="1" x14ac:dyDescent="0.25">
      <c r="A16" s="24">
        <v>1</v>
      </c>
      <c r="B16" s="24"/>
      <c r="C16" s="24"/>
      <c r="D16" s="24"/>
      <c r="E16" s="25"/>
      <c r="F16" s="24" t="s">
        <v>25</v>
      </c>
      <c r="G16" s="24"/>
      <c r="H16" s="24" t="s">
        <v>29</v>
      </c>
      <c r="I16" s="5">
        <v>3129.2</v>
      </c>
      <c r="J16" s="24" t="s">
        <v>27</v>
      </c>
      <c r="K16" s="5">
        <v>5.86</v>
      </c>
      <c r="L16" s="6">
        <v>18341.8</v>
      </c>
      <c r="M16" s="7" t="s">
        <v>28</v>
      </c>
      <c r="N16" s="24" t="s">
        <v>35</v>
      </c>
      <c r="O16" s="24"/>
    </row>
    <row r="17" spans="1:20" ht="30" customHeight="1" x14ac:dyDescent="0.2">
      <c r="A17" s="37">
        <v>2</v>
      </c>
      <c r="B17" s="26"/>
      <c r="C17" s="26"/>
      <c r="D17" s="26"/>
      <c r="E17" s="26"/>
      <c r="F17" s="26"/>
      <c r="G17" s="26"/>
      <c r="H17" s="37" t="s">
        <v>29</v>
      </c>
      <c r="I17" s="37">
        <v>7082.27</v>
      </c>
      <c r="J17" s="37" t="s">
        <v>27</v>
      </c>
      <c r="K17" s="37">
        <v>0.14699999999999999</v>
      </c>
      <c r="L17" s="36">
        <v>1041.4000000000001</v>
      </c>
      <c r="M17" s="37" t="s">
        <v>43</v>
      </c>
      <c r="N17" s="37" t="s">
        <v>44</v>
      </c>
      <c r="O17" s="26"/>
      <c r="P17" s="27"/>
    </row>
    <row r="18" spans="1:20" x14ac:dyDescent="0.2">
      <c r="K18" s="12"/>
    </row>
    <row r="19" spans="1:20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20" x14ac:dyDescent="0.2">
      <c r="A20" s="8"/>
      <c r="B20" s="8"/>
      <c r="C20" s="8"/>
      <c r="D20" s="8"/>
      <c r="F20" s="8"/>
      <c r="G20" s="8"/>
      <c r="H20" s="8"/>
      <c r="I20" s="8"/>
      <c r="J20" s="8"/>
      <c r="K20" s="8"/>
      <c r="L20" s="8"/>
      <c r="M20" s="8"/>
      <c r="N20" s="8"/>
      <c r="O20" s="8"/>
      <c r="Q20" s="22"/>
    </row>
    <row r="21" spans="1:20" x14ac:dyDescent="0.2">
      <c r="A21" s="9"/>
      <c r="B21" s="9"/>
      <c r="C21" s="9"/>
      <c r="D21" s="9"/>
      <c r="E21" s="9" t="s">
        <v>32</v>
      </c>
      <c r="F21" s="9" t="s">
        <v>33</v>
      </c>
      <c r="G21" s="9" t="s">
        <v>34</v>
      </c>
      <c r="H21" s="9"/>
      <c r="I21" s="9" t="s">
        <v>36</v>
      </c>
      <c r="J21" s="9" t="s">
        <v>37</v>
      </c>
      <c r="K21" s="9" t="s">
        <v>39</v>
      </c>
      <c r="L21" s="9" t="s">
        <v>38</v>
      </c>
      <c r="M21" s="9" t="s">
        <v>40</v>
      </c>
      <c r="N21" s="9" t="s">
        <v>77</v>
      </c>
      <c r="O21" s="28"/>
      <c r="P21" s="29" t="s">
        <v>41</v>
      </c>
      <c r="Q21" s="29" t="s">
        <v>42</v>
      </c>
      <c r="R21" s="29" t="s">
        <v>47</v>
      </c>
      <c r="S21" s="29" t="s">
        <v>76</v>
      </c>
      <c r="T21" s="29" t="s">
        <v>85</v>
      </c>
    </row>
    <row r="22" spans="1:20" x14ac:dyDescent="0.2">
      <c r="A22" s="8"/>
      <c r="B22" s="8"/>
      <c r="C22" s="8"/>
      <c r="D22" s="8"/>
      <c r="E22" s="13">
        <v>27.088000000000001</v>
      </c>
      <c r="F22" s="13">
        <v>21.605</v>
      </c>
      <c r="G22" s="18">
        <v>157.17500000000001</v>
      </c>
      <c r="H22" s="8"/>
      <c r="I22" s="13">
        <v>107.053</v>
      </c>
      <c r="J22" s="13">
        <v>12.474</v>
      </c>
      <c r="K22" s="13">
        <v>69.760999999999996</v>
      </c>
      <c r="L22" s="8">
        <v>1.331</v>
      </c>
      <c r="M22" s="8" t="s">
        <v>80</v>
      </c>
      <c r="N22" s="8" t="s">
        <v>80</v>
      </c>
      <c r="O22" s="30" t="s">
        <v>73</v>
      </c>
      <c r="P22" s="4">
        <v>8.6219999999999999</v>
      </c>
      <c r="Q22" s="4">
        <v>13.273</v>
      </c>
      <c r="R22" s="4">
        <v>26.797999999999998</v>
      </c>
      <c r="S22" s="4">
        <v>42.96</v>
      </c>
      <c r="T22" s="4"/>
    </row>
    <row r="23" spans="1:20" x14ac:dyDescent="0.2">
      <c r="A23" s="8"/>
      <c r="B23" s="8"/>
      <c r="C23" s="8"/>
      <c r="D23" s="8"/>
      <c r="E23" s="13">
        <v>3.69</v>
      </c>
      <c r="F23" s="13">
        <v>3.07</v>
      </c>
      <c r="G23" s="18">
        <v>16.38</v>
      </c>
      <c r="H23" s="8"/>
      <c r="I23" s="13">
        <v>10.62</v>
      </c>
      <c r="J23" s="13">
        <v>1.2869999999999999</v>
      </c>
      <c r="K23" s="13">
        <v>190.49199999999999</v>
      </c>
      <c r="L23" s="8">
        <v>0.54</v>
      </c>
      <c r="M23" s="8"/>
      <c r="N23" s="8"/>
      <c r="O23" s="30" t="s">
        <v>48</v>
      </c>
      <c r="P23" s="4">
        <f>0.549+1.383+0.94+28.488</f>
        <v>31.36</v>
      </c>
      <c r="Q23" s="4">
        <f>128.785+1.998+1.178+2.965</f>
        <v>134.92599999999999</v>
      </c>
      <c r="R23" s="4">
        <f>2.974+1.754+230.682</f>
        <v>235.41</v>
      </c>
      <c r="S23" s="4">
        <f>7.365+290.366+3.552</f>
        <v>301.28300000000002</v>
      </c>
      <c r="T23" s="4"/>
    </row>
    <row r="24" spans="1:20" x14ac:dyDescent="0.2">
      <c r="E24" s="13">
        <v>18</v>
      </c>
      <c r="F24" s="13">
        <v>14.56</v>
      </c>
      <c r="G24" s="13">
        <v>1.6359999999999999</v>
      </c>
      <c r="I24" s="13">
        <v>1.1379999999999999</v>
      </c>
      <c r="J24" s="13">
        <v>7.28</v>
      </c>
      <c r="K24" s="13">
        <v>107.65300000000001</v>
      </c>
      <c r="O24" s="4" t="s">
        <v>49</v>
      </c>
      <c r="P24" s="4">
        <v>4.46</v>
      </c>
      <c r="Q24" s="4">
        <v>8.67</v>
      </c>
      <c r="R24" s="4">
        <v>20.5</v>
      </c>
      <c r="S24" s="4">
        <v>22.128</v>
      </c>
      <c r="T24" s="4"/>
    </row>
    <row r="25" spans="1:20" x14ac:dyDescent="0.2">
      <c r="E25" s="13">
        <v>16.52</v>
      </c>
      <c r="F25" s="13">
        <v>13.46</v>
      </c>
      <c r="G25" s="13">
        <v>4.1180000000000003</v>
      </c>
      <c r="I25" s="13">
        <v>2.8660000000000001</v>
      </c>
      <c r="J25" s="13">
        <v>3.0910000000000002</v>
      </c>
      <c r="K25" s="13">
        <v>3.3639999999999999</v>
      </c>
      <c r="O25" s="4" t="s">
        <v>50</v>
      </c>
      <c r="P25" s="4">
        <v>1.776</v>
      </c>
      <c r="Q25" s="4">
        <v>7.2220000000000004</v>
      </c>
      <c r="R25" s="4">
        <v>12.67</v>
      </c>
      <c r="S25" s="4">
        <v>15.877000000000001</v>
      </c>
      <c r="T25" s="4"/>
    </row>
    <row r="26" spans="1:20" x14ac:dyDescent="0.2">
      <c r="E26" s="13">
        <v>88.569000000000003</v>
      </c>
      <c r="F26" s="13">
        <v>73.37</v>
      </c>
      <c r="G26" s="18">
        <v>20.047000000000001</v>
      </c>
      <c r="I26" s="13">
        <v>15.872</v>
      </c>
      <c r="J26" s="13">
        <v>27.51</v>
      </c>
      <c r="K26" s="13">
        <v>49.311</v>
      </c>
      <c r="O26" s="4" t="s">
        <v>51</v>
      </c>
      <c r="P26" s="4">
        <v>18.885000000000002</v>
      </c>
      <c r="Q26" s="4">
        <v>46.604999999999997</v>
      </c>
      <c r="R26" s="4">
        <v>70.741</v>
      </c>
      <c r="S26" s="4">
        <v>85.688000000000002</v>
      </c>
      <c r="T26" s="4"/>
    </row>
    <row r="27" spans="1:20" x14ac:dyDescent="0.2">
      <c r="E27" s="13">
        <v>39.881999999999998</v>
      </c>
      <c r="F27" s="13">
        <v>33.158999999999999</v>
      </c>
      <c r="G27" s="18">
        <v>2.774</v>
      </c>
      <c r="I27" s="13">
        <v>1.931</v>
      </c>
      <c r="J27" s="13">
        <v>13.484</v>
      </c>
      <c r="K27" s="13">
        <v>722.37599999999998</v>
      </c>
      <c r="O27" s="4" t="s">
        <v>52</v>
      </c>
      <c r="P27" s="4">
        <v>9.4320000000000004</v>
      </c>
      <c r="Q27" s="4">
        <v>21.777000000000001</v>
      </c>
      <c r="R27" s="4">
        <v>32.136000000000003</v>
      </c>
      <c r="S27" s="4">
        <v>38.631</v>
      </c>
      <c r="T27" s="4"/>
    </row>
    <row r="28" spans="1:20" x14ac:dyDescent="0.2">
      <c r="E28" s="13">
        <v>57.002000000000002</v>
      </c>
      <c r="F28" s="13">
        <v>47.268000000000001</v>
      </c>
      <c r="G28" s="18">
        <v>13.015000000000001</v>
      </c>
      <c r="I28" s="13">
        <v>10.89</v>
      </c>
      <c r="J28" s="13">
        <v>18.183</v>
      </c>
      <c r="K28" s="13">
        <v>398.18700000000001</v>
      </c>
      <c r="O28" s="4" t="s">
        <v>53</v>
      </c>
      <c r="P28" s="4">
        <v>12.548999999999999</v>
      </c>
      <c r="Q28" s="4">
        <v>30.338999999999999</v>
      </c>
      <c r="R28" s="4">
        <v>45.65</v>
      </c>
      <c r="S28" s="4">
        <v>55.158999999999999</v>
      </c>
      <c r="T28" s="4"/>
    </row>
    <row r="29" spans="1:20" x14ac:dyDescent="0.2">
      <c r="E29" s="13">
        <v>112.169</v>
      </c>
      <c r="F29" s="13">
        <v>174.85400000000001</v>
      </c>
      <c r="G29" s="18">
        <v>11.507</v>
      </c>
      <c r="I29" s="13">
        <v>6.9470000000000001</v>
      </c>
      <c r="J29" s="13">
        <v>65.569999999999993</v>
      </c>
      <c r="K29" s="13">
        <v>2409.652</v>
      </c>
      <c r="O29" s="4" t="s">
        <v>54</v>
      </c>
      <c r="P29" s="4">
        <v>44.962000000000003</v>
      </c>
      <c r="Q29" s="4">
        <v>111.083</v>
      </c>
      <c r="R29" s="4">
        <v>168.60900000000001</v>
      </c>
      <c r="S29" s="4">
        <v>204.18899999999999</v>
      </c>
      <c r="T29" s="4"/>
    </row>
    <row r="30" spans="1:20" x14ac:dyDescent="0.2">
      <c r="E30" s="13">
        <v>26.31</v>
      </c>
      <c r="F30" s="13">
        <v>21.12</v>
      </c>
      <c r="G30" s="18">
        <v>65.942999999999998</v>
      </c>
      <c r="I30" s="13">
        <v>44.914999999999999</v>
      </c>
      <c r="J30" s="13">
        <v>10.925000000000001</v>
      </c>
      <c r="K30" s="13">
        <v>337.43299999999999</v>
      </c>
      <c r="O30" s="4" t="s">
        <v>55</v>
      </c>
      <c r="P30" s="4">
        <v>4.0069999999999997</v>
      </c>
      <c r="Q30" s="4">
        <v>12.116</v>
      </c>
      <c r="R30" s="4">
        <v>20.63</v>
      </c>
      <c r="S30" s="4">
        <v>26.126000000000001</v>
      </c>
      <c r="T30" s="4"/>
    </row>
    <row r="31" spans="1:20" x14ac:dyDescent="0.2">
      <c r="E31" s="13">
        <v>2.1720000000000002</v>
      </c>
      <c r="F31" s="13">
        <v>1.806</v>
      </c>
      <c r="G31" s="18">
        <v>30.12</v>
      </c>
      <c r="I31" s="13">
        <v>20.994</v>
      </c>
      <c r="J31" s="13">
        <v>0.75900000000000001</v>
      </c>
      <c r="K31" s="13">
        <v>628.75900000000001</v>
      </c>
      <c r="O31" s="4" t="s">
        <v>56</v>
      </c>
      <c r="P31" s="4">
        <v>3.6829999999999998</v>
      </c>
      <c r="Q31" s="4">
        <v>10.457000000000001</v>
      </c>
      <c r="R31" s="4">
        <v>16.690000000000001</v>
      </c>
      <c r="S31" s="4">
        <v>20.466999999999999</v>
      </c>
      <c r="T31" s="4"/>
    </row>
    <row r="32" spans="1:20" x14ac:dyDescent="0.2">
      <c r="E32" s="13">
        <v>0</v>
      </c>
      <c r="F32" s="13">
        <v>10.013999999999999</v>
      </c>
      <c r="G32" s="19">
        <v>42.625999999999998</v>
      </c>
      <c r="I32" s="13">
        <v>29.241</v>
      </c>
      <c r="J32" s="13">
        <v>1.911</v>
      </c>
      <c r="K32" s="13">
        <v>15.898</v>
      </c>
      <c r="O32" s="4" t="s">
        <v>57</v>
      </c>
      <c r="P32" s="4">
        <v>11.967000000000001</v>
      </c>
      <c r="Q32" s="4">
        <v>29.564</v>
      </c>
      <c r="R32" s="4">
        <v>44.874000000000002</v>
      </c>
      <c r="S32" s="4">
        <v>54.343000000000004</v>
      </c>
      <c r="T32" s="4"/>
    </row>
    <row r="33" spans="5:20" x14ac:dyDescent="0.2">
      <c r="E33" s="13">
        <f>SUM(E22:E32)</f>
        <v>391.40200000000004</v>
      </c>
      <c r="F33" s="13">
        <f>SUM(F22:F32)</f>
        <v>414.286</v>
      </c>
      <c r="G33" s="13">
        <f>SUM(G22:G32)</f>
        <v>365.34099999999995</v>
      </c>
      <c r="H33" s="17">
        <f>E33+F33+G33</f>
        <v>1171.029</v>
      </c>
      <c r="I33" s="21">
        <f>SUM(I22:I32)</f>
        <v>252.46699999999998</v>
      </c>
      <c r="J33" s="21">
        <f>SUM(J22:J32)</f>
        <v>162.47399999999999</v>
      </c>
      <c r="K33" s="13">
        <v>7.1539999999999999</v>
      </c>
      <c r="L33" s="20">
        <f>SUM(L22:L23)</f>
        <v>1.871</v>
      </c>
      <c r="O33" s="4" t="s">
        <v>58</v>
      </c>
      <c r="P33" s="4">
        <v>5.6840000000000002</v>
      </c>
      <c r="Q33" s="4">
        <v>16.135999999999999</v>
      </c>
      <c r="R33" s="4">
        <v>25.754000000000001</v>
      </c>
      <c r="S33" s="4">
        <v>31.584</v>
      </c>
      <c r="T33" s="4"/>
    </row>
    <row r="34" spans="5:20" x14ac:dyDescent="0.2">
      <c r="K34" s="1">
        <v>57.798000000000002</v>
      </c>
      <c r="O34" s="4" t="s">
        <v>59</v>
      </c>
      <c r="P34" s="4">
        <v>0.21199999999999999</v>
      </c>
      <c r="Q34" s="4">
        <v>0.52200000000000002</v>
      </c>
      <c r="R34" s="4">
        <v>0.79300000000000004</v>
      </c>
      <c r="S34" s="4">
        <v>0.96</v>
      </c>
      <c r="T34" s="4"/>
    </row>
    <row r="35" spans="5:20" x14ac:dyDescent="0.2">
      <c r="K35" s="1">
        <v>23.684000000000001</v>
      </c>
      <c r="O35" s="4" t="s">
        <v>60</v>
      </c>
      <c r="P35" s="4">
        <v>1.506</v>
      </c>
      <c r="Q35" s="4">
        <v>6.81</v>
      </c>
      <c r="R35" s="4">
        <v>12.198</v>
      </c>
      <c r="S35" s="4">
        <v>15.353999999999999</v>
      </c>
      <c r="T35" s="4"/>
    </row>
    <row r="36" spans="5:20" x14ac:dyDescent="0.2">
      <c r="K36" s="1">
        <v>16.919</v>
      </c>
      <c r="O36" s="4" t="s">
        <v>61</v>
      </c>
      <c r="P36" s="4">
        <v>45.378</v>
      </c>
      <c r="Q36" s="4">
        <v>112.11</v>
      </c>
      <c r="R36" s="4">
        <v>170.16800000000001</v>
      </c>
      <c r="S36" s="4">
        <v>206.078</v>
      </c>
      <c r="T36" s="4"/>
    </row>
    <row r="37" spans="5:20" x14ac:dyDescent="0.2">
      <c r="K37" s="1">
        <v>649.101</v>
      </c>
      <c r="O37" s="4" t="s">
        <v>62</v>
      </c>
      <c r="P37" s="4">
        <v>25.013000000000002</v>
      </c>
      <c r="Q37" s="4">
        <v>61.796999999999997</v>
      </c>
      <c r="R37" s="4">
        <v>93.8</v>
      </c>
      <c r="S37" s="4">
        <v>113.59399999999999</v>
      </c>
      <c r="T37" s="4"/>
    </row>
    <row r="38" spans="5:20" x14ac:dyDescent="0.2">
      <c r="K38" s="1">
        <v>932.50800000000004</v>
      </c>
      <c r="O38" s="4" t="s">
        <v>64</v>
      </c>
      <c r="P38" s="4">
        <v>127.22199999999999</v>
      </c>
      <c r="Q38" s="4">
        <v>361.18</v>
      </c>
      <c r="R38" s="4">
        <v>576.47400000000005</v>
      </c>
      <c r="S38" s="4">
        <v>706.95399999999995</v>
      </c>
      <c r="T38" s="4"/>
    </row>
    <row r="39" spans="5:20" x14ac:dyDescent="0.2">
      <c r="K39" s="1">
        <v>117.604</v>
      </c>
      <c r="O39" s="4" t="s">
        <v>63</v>
      </c>
      <c r="P39" s="4">
        <v>17.814</v>
      </c>
      <c r="Q39" s="4">
        <v>50.576999999999998</v>
      </c>
      <c r="R39" s="4">
        <v>80.725999999999999</v>
      </c>
      <c r="S39" s="4">
        <v>98.997</v>
      </c>
      <c r="T39" s="4"/>
    </row>
    <row r="40" spans="5:20" x14ac:dyDescent="0.2">
      <c r="K40" s="1">
        <v>96.497</v>
      </c>
      <c r="O40" s="4" t="s">
        <v>65</v>
      </c>
      <c r="P40" s="4">
        <v>39.497999999999998</v>
      </c>
      <c r="Q40" s="4">
        <v>97.581000000000003</v>
      </c>
      <c r="R40" s="4">
        <v>148.11600000000001</v>
      </c>
      <c r="S40" s="4">
        <v>179.37100000000001</v>
      </c>
      <c r="T40" s="4"/>
    </row>
    <row r="41" spans="5:20" x14ac:dyDescent="0.2">
      <c r="K41" s="1">
        <v>84.033000000000001</v>
      </c>
      <c r="O41" s="4" t="s">
        <v>66</v>
      </c>
      <c r="P41" s="4">
        <v>0.998</v>
      </c>
      <c r="Q41" s="4">
        <v>2.4670000000000001</v>
      </c>
      <c r="R41" s="4">
        <v>3.7450000000000001</v>
      </c>
      <c r="S41" s="4">
        <v>4.5350000000000001</v>
      </c>
      <c r="T41" s="4"/>
    </row>
    <row r="42" spans="5:20" ht="30" x14ac:dyDescent="0.2">
      <c r="K42" s="1">
        <v>53.738</v>
      </c>
      <c r="O42" s="4" t="s">
        <v>67</v>
      </c>
      <c r="P42" s="4">
        <v>0.44900000000000001</v>
      </c>
      <c r="Q42" s="4">
        <v>1.1100000000000001</v>
      </c>
      <c r="R42" s="4">
        <v>1.6850000000000001</v>
      </c>
      <c r="S42" s="4">
        <v>2.0409999999999999</v>
      </c>
      <c r="T42" s="4"/>
    </row>
    <row r="43" spans="5:20" x14ac:dyDescent="0.2">
      <c r="K43" s="1">
        <v>24.846</v>
      </c>
      <c r="O43" s="4" t="s">
        <v>68</v>
      </c>
      <c r="P43" s="4">
        <v>3.6309999999999998</v>
      </c>
      <c r="Q43" s="4">
        <v>8.9700000000000006</v>
      </c>
      <c r="R43" s="4">
        <v>13.615</v>
      </c>
      <c r="S43" s="4">
        <v>16.488</v>
      </c>
      <c r="T43" s="4"/>
    </row>
    <row r="44" spans="5:20" ht="30" x14ac:dyDescent="0.2">
      <c r="K44" s="1">
        <v>114.633</v>
      </c>
      <c r="O44" s="4" t="s">
        <v>69</v>
      </c>
      <c r="P44" s="4">
        <v>1.4870000000000001</v>
      </c>
      <c r="Q44" s="4">
        <v>3.6749999999999998</v>
      </c>
      <c r="R44" s="4">
        <v>5.5789999999999997</v>
      </c>
      <c r="S44" s="4">
        <v>6.7560000000000002</v>
      </c>
      <c r="T44" s="4"/>
    </row>
    <row r="45" spans="5:20" x14ac:dyDescent="0.2">
      <c r="K45" s="1">
        <v>94.058999999999997</v>
      </c>
      <c r="O45" s="4" t="s">
        <v>70</v>
      </c>
      <c r="P45" s="4">
        <v>0.51600000000000001</v>
      </c>
      <c r="Q45" s="4">
        <v>2.3370000000000002</v>
      </c>
      <c r="R45" s="4">
        <v>4.1849999999999996</v>
      </c>
      <c r="S45" s="4">
        <v>5.2679999999999998</v>
      </c>
      <c r="T45" s="4"/>
    </row>
    <row r="46" spans="5:20" x14ac:dyDescent="0.2">
      <c r="K46" s="1">
        <v>81.91</v>
      </c>
      <c r="O46" s="4" t="s">
        <v>71</v>
      </c>
      <c r="P46" s="4">
        <v>40.776000000000003</v>
      </c>
      <c r="Q46" s="4">
        <v>100.738</v>
      </c>
      <c r="R46" s="4">
        <v>152.90700000000001</v>
      </c>
      <c r="S46" s="4">
        <v>185.17400000000001</v>
      </c>
      <c r="T46" s="4"/>
    </row>
    <row r="47" spans="5:20" x14ac:dyDescent="0.2">
      <c r="K47" s="1">
        <v>52.381</v>
      </c>
      <c r="O47" s="4" t="s">
        <v>72</v>
      </c>
      <c r="P47" s="4"/>
      <c r="Q47" s="4">
        <v>42.9</v>
      </c>
      <c r="R47" s="4">
        <v>62.915999999999997</v>
      </c>
      <c r="S47" s="4">
        <v>79.192999999999998</v>
      </c>
      <c r="T47" s="4"/>
    </row>
    <row r="48" spans="5:20" x14ac:dyDescent="0.2">
      <c r="K48" s="1">
        <v>24.219000000000001</v>
      </c>
      <c r="O48" s="31" t="s">
        <v>82</v>
      </c>
      <c r="P48" s="4">
        <f>SUM(P22:P47)</f>
        <v>461.88700000000006</v>
      </c>
      <c r="Q48" s="34">
        <f t="shared" ref="Q48:S48" si="0">SUM(Q22:Q47)</f>
        <v>1294.942</v>
      </c>
      <c r="R48" s="34">
        <f t="shared" si="0"/>
        <v>2047.3689999999997</v>
      </c>
      <c r="S48" s="34">
        <f t="shared" si="0"/>
        <v>2519.1979999999999</v>
      </c>
      <c r="T48" s="34">
        <f>Q48+R48+S48</f>
        <v>5861.509</v>
      </c>
    </row>
    <row r="49" spans="11:21" ht="30" x14ac:dyDescent="0.2">
      <c r="K49" s="1">
        <v>254.33099999999999</v>
      </c>
      <c r="O49" s="32" t="s">
        <v>74</v>
      </c>
      <c r="P49" s="4"/>
      <c r="Q49" s="4">
        <v>17.7745</v>
      </c>
      <c r="R49" s="4">
        <v>64.836699999999993</v>
      </c>
      <c r="S49" s="4">
        <v>64.436999999999998</v>
      </c>
      <c r="T49" s="32"/>
    </row>
    <row r="50" spans="11:21" x14ac:dyDescent="0.2">
      <c r="K50" s="20">
        <f>SUM(K22:K49)</f>
        <v>7618.3010000000004</v>
      </c>
      <c r="L50" s="1">
        <f>I33+J33+K50+L33</f>
        <v>8035.1130000000003</v>
      </c>
      <c r="O50" s="4" t="s">
        <v>83</v>
      </c>
      <c r="P50" s="4">
        <f>P49</f>
        <v>0</v>
      </c>
      <c r="Q50" s="34">
        <f t="shared" ref="Q50:S50" si="1">Q49</f>
        <v>17.7745</v>
      </c>
      <c r="R50" s="34">
        <f t="shared" si="1"/>
        <v>64.836699999999993</v>
      </c>
      <c r="S50" s="34">
        <f t="shared" si="1"/>
        <v>64.436999999999998</v>
      </c>
      <c r="T50" s="34">
        <f>Q50+R50+S50</f>
        <v>147.04820000000001</v>
      </c>
    </row>
    <row r="51" spans="11:21" ht="30" x14ac:dyDescent="0.2">
      <c r="K51" s="1" t="s">
        <v>78</v>
      </c>
      <c r="L51" s="1" t="s">
        <v>72</v>
      </c>
      <c r="O51" s="4" t="s">
        <v>84</v>
      </c>
      <c r="P51" s="4">
        <f>P50+P48</f>
        <v>461.88700000000006</v>
      </c>
      <c r="Q51" s="4">
        <f t="shared" ref="Q51:S51" si="2">Q50+Q48</f>
        <v>1312.7165</v>
      </c>
      <c r="R51" s="4">
        <f t="shared" si="2"/>
        <v>2112.2056999999995</v>
      </c>
      <c r="S51" s="4">
        <f t="shared" si="2"/>
        <v>2583.6349999999998</v>
      </c>
      <c r="T51" s="35">
        <f>SUM(T48:T50)</f>
        <v>6008.5572000000002</v>
      </c>
    </row>
    <row r="52" spans="11:21" x14ac:dyDescent="0.2">
      <c r="K52" s="1" t="s">
        <v>79</v>
      </c>
      <c r="O52" s="4" t="s">
        <v>86</v>
      </c>
      <c r="P52" s="4"/>
      <c r="Q52" s="4">
        <v>3101.73</v>
      </c>
      <c r="R52" s="4">
        <v>3101.73</v>
      </c>
      <c r="S52" s="33">
        <v>3165.64</v>
      </c>
      <c r="T52" s="4"/>
    </row>
    <row r="53" spans="11:21" x14ac:dyDescent="0.2">
      <c r="O53" s="4"/>
      <c r="P53" s="4"/>
      <c r="Q53" s="33">
        <f>Q48*Q52</f>
        <v>4016560.4496599999</v>
      </c>
      <c r="R53" s="33">
        <f t="shared" ref="R53:S53" si="3">R48*R52</f>
        <v>6350385.8483699989</v>
      </c>
      <c r="S53" s="33">
        <f t="shared" si="3"/>
        <v>7974873.9567199992</v>
      </c>
      <c r="T53" s="33">
        <f>SUM(Q53:S53)</f>
        <v>18341820.254749998</v>
      </c>
      <c r="U53" s="1">
        <f>T53/T48</f>
        <v>3129.1976613445445</v>
      </c>
    </row>
    <row r="54" spans="11:21" x14ac:dyDescent="0.2">
      <c r="O54" s="4" t="s">
        <v>87</v>
      </c>
      <c r="P54" s="4"/>
      <c r="Q54" s="4">
        <v>6899.54</v>
      </c>
      <c r="R54" s="4">
        <v>6899.54</v>
      </c>
      <c r="S54" s="4">
        <v>7316.54</v>
      </c>
      <c r="T54" s="4"/>
    </row>
    <row r="55" spans="11:21" x14ac:dyDescent="0.2">
      <c r="O55" s="4"/>
      <c r="P55" s="4"/>
      <c r="Q55" s="33">
        <f>Q54*Q50</f>
        <v>122635.87372999999</v>
      </c>
      <c r="R55" s="33">
        <f t="shared" ref="R55:S55" si="4">R54*R50</f>
        <v>447343.40511799994</v>
      </c>
      <c r="S55" s="33">
        <f t="shared" si="4"/>
        <v>471455.88798</v>
      </c>
      <c r="T55" s="33">
        <f>SUM(Q55:S55)</f>
        <v>1041435.1668279999</v>
      </c>
      <c r="U55" s="1">
        <f>T55/T50</f>
        <v>7082.2707576699331</v>
      </c>
    </row>
    <row r="56" spans="11:21" x14ac:dyDescent="0.2">
      <c r="L56" s="1">
        <v>20.021000000000001</v>
      </c>
    </row>
    <row r="57" spans="11:21" x14ac:dyDescent="0.2">
      <c r="L57" s="1">
        <v>7.77</v>
      </c>
    </row>
    <row r="58" spans="11:21" x14ac:dyDescent="0.2">
      <c r="L58" s="1">
        <v>35.124000000000002</v>
      </c>
    </row>
    <row r="59" spans="11:21" ht="75" x14ac:dyDescent="0.2">
      <c r="L59" s="1">
        <v>62.915999999999997</v>
      </c>
      <c r="O59" s="1" t="s">
        <v>81</v>
      </c>
      <c r="Q59" s="1" t="s">
        <v>75</v>
      </c>
    </row>
    <row r="60" spans="11:21" x14ac:dyDescent="0.2">
      <c r="L60" s="1">
        <v>79.192999999999998</v>
      </c>
    </row>
    <row r="61" spans="11:21" x14ac:dyDescent="0.2">
      <c r="L61" s="1">
        <v>254.33099999999999</v>
      </c>
    </row>
    <row r="62" spans="11:21" x14ac:dyDescent="0.2">
      <c r="L62" s="1">
        <v>185.00299999999999</v>
      </c>
    </row>
    <row r="63" spans="11:21" x14ac:dyDescent="0.2">
      <c r="L63" s="1">
        <v>254.33099999999999</v>
      </c>
    </row>
    <row r="64" spans="11:21" x14ac:dyDescent="0.2">
      <c r="L64" s="1">
        <v>185.00299999999999</v>
      </c>
    </row>
    <row r="65" spans="12:15" x14ac:dyDescent="0.2">
      <c r="L65" s="1">
        <v>254.33099999999999</v>
      </c>
    </row>
    <row r="73" spans="12:15" x14ac:dyDescent="0.2">
      <c r="O73" s="1">
        <f>H33+L50+T51+P51</f>
        <v>15676.5862</v>
      </c>
    </row>
  </sheetData>
  <mergeCells count="25">
    <mergeCell ref="A2:O2"/>
    <mergeCell ref="A4:B4"/>
    <mergeCell ref="C4:G4"/>
    <mergeCell ref="C5:G5"/>
    <mergeCell ref="A6:B6"/>
    <mergeCell ref="C6:G6"/>
    <mergeCell ref="C7:G7"/>
    <mergeCell ref="A8:B8"/>
    <mergeCell ref="C8:G8"/>
    <mergeCell ref="A11:A14"/>
    <mergeCell ref="B11:G11"/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Q81"/>
  <sheetViews>
    <sheetView zoomScale="70" zoomScaleNormal="70" workbookViewId="0">
      <selection activeCell="Q18" sqref="Q18"/>
    </sheetView>
  </sheetViews>
  <sheetFormatPr defaultRowHeight="15" x14ac:dyDescent="0.2"/>
  <cols>
    <col min="1" max="2" width="9.140625" style="1"/>
    <col min="3" max="3" width="12.7109375" style="1" customWidth="1"/>
    <col min="4" max="4" width="14.85546875" style="1" customWidth="1"/>
    <col min="5" max="5" width="14.5703125" style="13" customWidth="1"/>
    <col min="6" max="6" width="15" style="1" customWidth="1"/>
    <col min="7" max="7" width="15.85546875" style="1" customWidth="1"/>
    <col min="8" max="8" width="16.7109375" style="1" customWidth="1"/>
    <col min="9" max="9" width="14.85546875" style="1" bestFit="1" customWidth="1"/>
    <col min="10" max="10" width="11.7109375" style="1" customWidth="1"/>
    <col min="11" max="12" width="12.710937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5" x14ac:dyDescent="0.2">
      <c r="O1" s="1" t="s">
        <v>21</v>
      </c>
    </row>
    <row r="2" spans="1:15" ht="15.75" x14ac:dyDescent="0.2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4" spans="1:15" ht="15.75" customHeight="1" x14ac:dyDescent="0.2">
      <c r="A4" s="58" t="s">
        <v>17</v>
      </c>
      <c r="B4" s="58"/>
      <c r="C4" s="59" t="s">
        <v>31</v>
      </c>
      <c r="D4" s="59"/>
      <c r="E4" s="59"/>
      <c r="F4" s="59"/>
      <c r="G4" s="59"/>
    </row>
    <row r="5" spans="1:15" x14ac:dyDescent="0.2">
      <c r="C5" s="60" t="s">
        <v>20</v>
      </c>
      <c r="D5" s="60"/>
      <c r="E5" s="60"/>
      <c r="F5" s="60"/>
      <c r="G5" s="60"/>
    </row>
    <row r="6" spans="1:15" ht="15.75" customHeight="1" x14ac:dyDescent="0.25">
      <c r="A6" s="58" t="s">
        <v>18</v>
      </c>
      <c r="B6" s="58"/>
      <c r="C6" s="61" t="s">
        <v>26</v>
      </c>
      <c r="D6" s="61"/>
      <c r="E6" s="61"/>
      <c r="F6" s="61"/>
      <c r="G6" s="61"/>
    </row>
    <row r="7" spans="1:15" x14ac:dyDescent="0.2">
      <c r="C7" s="62" t="s">
        <v>19</v>
      </c>
      <c r="D7" s="62"/>
      <c r="E7" s="62"/>
      <c r="F7" s="62"/>
      <c r="G7" s="62"/>
    </row>
    <row r="8" spans="1:15" ht="15.75" x14ac:dyDescent="0.25">
      <c r="A8" s="58" t="s">
        <v>16</v>
      </c>
      <c r="B8" s="58"/>
      <c r="C8" s="61" t="s">
        <v>97</v>
      </c>
      <c r="D8" s="61"/>
      <c r="E8" s="61"/>
      <c r="F8" s="61"/>
      <c r="G8" s="61"/>
    </row>
    <row r="9" spans="1:15" x14ac:dyDescent="0.2">
      <c r="A9" s="40"/>
      <c r="B9" s="40"/>
      <c r="C9" s="2"/>
      <c r="D9" s="2"/>
      <c r="E9" s="14"/>
      <c r="F9" s="2"/>
      <c r="G9" s="2"/>
    </row>
    <row r="11" spans="1:15" s="3" customFormat="1" ht="15.75" customHeight="1" x14ac:dyDescent="0.25">
      <c r="A11" s="63" t="s">
        <v>1</v>
      </c>
      <c r="B11" s="63" t="s">
        <v>24</v>
      </c>
      <c r="C11" s="63"/>
      <c r="D11" s="63"/>
      <c r="E11" s="63"/>
      <c r="F11" s="63"/>
      <c r="G11" s="63"/>
      <c r="H11" s="63" t="s">
        <v>11</v>
      </c>
      <c r="I11" s="63" t="s">
        <v>30</v>
      </c>
      <c r="J11" s="63" t="s">
        <v>12</v>
      </c>
      <c r="K11" s="63" t="s">
        <v>13</v>
      </c>
      <c r="L11" s="63" t="s">
        <v>22</v>
      </c>
      <c r="M11" s="63" t="s">
        <v>14</v>
      </c>
      <c r="N11" s="63" t="s">
        <v>23</v>
      </c>
      <c r="O11" s="63" t="s">
        <v>15</v>
      </c>
    </row>
    <row r="12" spans="1:15" s="3" customFormat="1" ht="53.25" customHeight="1" x14ac:dyDescent="0.25">
      <c r="A12" s="63"/>
      <c r="B12" s="63" t="s">
        <v>2</v>
      </c>
      <c r="C12" s="63" t="s">
        <v>6</v>
      </c>
      <c r="D12" s="63"/>
      <c r="E12" s="63" t="s">
        <v>10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s="3" customFormat="1" x14ac:dyDescent="0.25">
      <c r="A13" s="63"/>
      <c r="B13" s="63"/>
      <c r="C13" s="38" t="s">
        <v>4</v>
      </c>
      <c r="D13" s="38" t="s">
        <v>5</v>
      </c>
      <c r="E13" s="64" t="s">
        <v>7</v>
      </c>
      <c r="F13" s="63" t="s">
        <v>8</v>
      </c>
      <c r="G13" s="63" t="s">
        <v>9</v>
      </c>
      <c r="H13" s="63"/>
      <c r="I13" s="63"/>
      <c r="J13" s="63"/>
      <c r="K13" s="63"/>
      <c r="L13" s="63"/>
      <c r="M13" s="63"/>
      <c r="N13" s="63"/>
      <c r="O13" s="63"/>
    </row>
    <row r="14" spans="1:15" s="3" customFormat="1" ht="48.75" customHeight="1" x14ac:dyDescent="0.25">
      <c r="A14" s="63"/>
      <c r="B14" s="63"/>
      <c r="C14" s="38" t="s">
        <v>3</v>
      </c>
      <c r="D14" s="38" t="s">
        <v>3</v>
      </c>
      <c r="E14" s="64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hidden="1" x14ac:dyDescent="0.2">
      <c r="A15" s="4">
        <v>1</v>
      </c>
      <c r="B15" s="4">
        <v>2</v>
      </c>
      <c r="C15" s="4">
        <v>3</v>
      </c>
      <c r="D15" s="4">
        <v>4</v>
      </c>
      <c r="E15" s="15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5" s="3" customFormat="1" ht="78.75" customHeight="1" x14ac:dyDescent="0.25">
      <c r="A16" s="38">
        <v>1</v>
      </c>
      <c r="B16" s="38"/>
      <c r="C16" s="38"/>
      <c r="D16" s="38"/>
      <c r="E16" s="39"/>
      <c r="F16" s="38" t="s">
        <v>25</v>
      </c>
      <c r="G16" s="38"/>
      <c r="H16" s="38" t="s">
        <v>29</v>
      </c>
      <c r="I16" s="5">
        <f>G49</f>
        <v>3165.64</v>
      </c>
      <c r="J16" s="38" t="s">
        <v>27</v>
      </c>
      <c r="K16" s="5">
        <f>(E48+F48+G48)/1000</f>
        <v>6.6420789999999998</v>
      </c>
      <c r="L16" s="6">
        <f>(E50+F50+G50)/1000</f>
        <v>21026.430965560001</v>
      </c>
      <c r="M16" s="7" t="s">
        <v>28</v>
      </c>
      <c r="N16" s="38" t="s">
        <v>35</v>
      </c>
      <c r="O16" s="38"/>
    </row>
    <row r="17" spans="1:17" ht="30" customHeight="1" x14ac:dyDescent="0.2">
      <c r="A17" s="37">
        <v>2</v>
      </c>
      <c r="B17" s="26"/>
      <c r="C17" s="26"/>
      <c r="D17" s="26"/>
      <c r="E17" s="26"/>
      <c r="F17" s="26"/>
      <c r="G17" s="26"/>
      <c r="H17" s="37" t="s">
        <v>29</v>
      </c>
      <c r="I17" s="50">
        <f>H56</f>
        <v>6687.6047876682769</v>
      </c>
      <c r="J17" s="37" t="s">
        <v>27</v>
      </c>
      <c r="K17" s="43">
        <f>(E54+F54+G54)/1000</f>
        <v>0.15549489999999999</v>
      </c>
      <c r="L17" s="36">
        <f>H57/1000</f>
        <v>1039.888437698</v>
      </c>
      <c r="M17" s="37" t="s">
        <v>43</v>
      </c>
      <c r="N17" s="37" t="s">
        <v>44</v>
      </c>
      <c r="O17" s="26"/>
      <c r="P17" s="27"/>
      <c r="Q17" s="1">
        <f>L17/K17</f>
        <v>6687.6047876682769</v>
      </c>
    </row>
    <row r="18" spans="1:17" x14ac:dyDescent="0.2">
      <c r="K18" s="12"/>
    </row>
    <row r="19" spans="1:17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7" x14ac:dyDescent="0.2">
      <c r="A20" s="8"/>
      <c r="B20" s="8"/>
      <c r="C20" s="8"/>
      <c r="D20" s="8"/>
      <c r="E20" s="1"/>
      <c r="F20" s="22"/>
    </row>
    <row r="21" spans="1:17" x14ac:dyDescent="0.2">
      <c r="A21" s="9"/>
      <c r="B21" s="9"/>
      <c r="C21" s="9"/>
      <c r="D21" s="28"/>
      <c r="E21" s="29" t="s">
        <v>88</v>
      </c>
      <c r="F21" s="29" t="s">
        <v>89</v>
      </c>
      <c r="G21" s="29" t="s">
        <v>34</v>
      </c>
      <c r="H21" s="29" t="s">
        <v>104</v>
      </c>
      <c r="I21" s="1" t="s">
        <v>105</v>
      </c>
    </row>
    <row r="22" spans="1:17" ht="30" x14ac:dyDescent="0.2">
      <c r="A22" s="8"/>
      <c r="B22" s="8"/>
      <c r="C22" s="8"/>
      <c r="D22" s="30" t="s">
        <v>73</v>
      </c>
      <c r="E22" s="4">
        <v>43.777999999999999</v>
      </c>
      <c r="F22" s="4">
        <v>36.314</v>
      </c>
      <c r="G22" s="4">
        <v>28.338000000000001</v>
      </c>
      <c r="H22" s="4"/>
      <c r="I22" s="1">
        <v>14.901999999999999</v>
      </c>
    </row>
    <row r="23" spans="1:17" x14ac:dyDescent="0.2">
      <c r="A23" s="8"/>
      <c r="B23" s="8"/>
      <c r="C23" s="8"/>
      <c r="D23" s="30" t="s">
        <v>48</v>
      </c>
      <c r="E23" s="4">
        <f>302.364+3.685+5.468+2.172</f>
        <v>313.68900000000002</v>
      </c>
      <c r="F23" s="4">
        <f>3.063+4.546+245.648+1.806</f>
        <v>255.06300000000002</v>
      </c>
      <c r="G23" s="4">
        <f>2.774+206.775+4.118+1.636</f>
        <v>215.303</v>
      </c>
      <c r="H23" s="4"/>
      <c r="I23" s="1">
        <f>1.931+2.866+1.138+123.856</f>
        <v>129.791</v>
      </c>
    </row>
    <row r="24" spans="1:17" x14ac:dyDescent="0.2">
      <c r="D24" s="4" t="s">
        <v>49</v>
      </c>
      <c r="E24" s="4">
        <v>25.663</v>
      </c>
      <c r="F24" s="4">
        <v>12.55</v>
      </c>
      <c r="G24" s="4">
        <v>10.27</v>
      </c>
      <c r="H24" s="4"/>
      <c r="I24" s="1">
        <v>8.1449999999999996</v>
      </c>
    </row>
    <row r="25" spans="1:17" ht="30" x14ac:dyDescent="0.2">
      <c r="D25" s="4" t="s">
        <v>50</v>
      </c>
      <c r="E25" s="4">
        <v>16.52</v>
      </c>
      <c r="F25" s="4">
        <v>13.45</v>
      </c>
      <c r="G25" s="4">
        <v>11.507</v>
      </c>
      <c r="H25" s="4"/>
      <c r="I25" s="1">
        <v>6.9470000000000001</v>
      </c>
    </row>
    <row r="26" spans="1:17" ht="30" x14ac:dyDescent="0.2">
      <c r="D26" s="4" t="s">
        <v>51</v>
      </c>
      <c r="E26" s="4">
        <v>88.569000000000003</v>
      </c>
      <c r="F26" s="4">
        <v>73.361000000000004</v>
      </c>
      <c r="G26" s="4">
        <v>65.94</v>
      </c>
      <c r="H26" s="4"/>
      <c r="I26" s="1">
        <v>44.914999999999999</v>
      </c>
    </row>
    <row r="27" spans="1:17" x14ac:dyDescent="0.2">
      <c r="D27" s="4" t="s">
        <v>106</v>
      </c>
      <c r="E27" s="4">
        <v>39.881999999999998</v>
      </c>
      <c r="F27" s="4">
        <v>33.158999999999999</v>
      </c>
      <c r="G27" s="4">
        <v>30.12</v>
      </c>
      <c r="H27" s="4"/>
      <c r="I27" s="1">
        <v>20.994</v>
      </c>
    </row>
    <row r="28" spans="1:17" x14ac:dyDescent="0.2">
      <c r="D28" s="4" t="s">
        <v>53</v>
      </c>
      <c r="E28" s="4">
        <v>57.002000000000002</v>
      </c>
      <c r="F28" s="4">
        <v>47.268000000000001</v>
      </c>
      <c r="G28" s="4">
        <v>42.625999999999998</v>
      </c>
      <c r="H28" s="4"/>
      <c r="I28" s="1">
        <v>29.241</v>
      </c>
    </row>
    <row r="29" spans="1:17" ht="30" x14ac:dyDescent="0.2">
      <c r="D29" s="4" t="s">
        <v>54</v>
      </c>
      <c r="E29" s="4">
        <v>211.10300000000001</v>
      </c>
      <c r="F29" s="4">
        <v>174.85400000000001</v>
      </c>
      <c r="G29" s="4">
        <v>157.17500000000001</v>
      </c>
      <c r="H29" s="4"/>
      <c r="I29" s="1">
        <v>107.053</v>
      </c>
    </row>
    <row r="30" spans="1:17" x14ac:dyDescent="0.2">
      <c r="D30" s="4" t="s">
        <v>55</v>
      </c>
      <c r="E30" s="4">
        <v>27.442</v>
      </c>
      <c r="F30" s="4">
        <v>19.942</v>
      </c>
      <c r="G30" s="4">
        <v>17.555</v>
      </c>
      <c r="H30" s="4"/>
      <c r="I30" s="1">
        <v>12.72</v>
      </c>
    </row>
    <row r="31" spans="1:17" ht="30" x14ac:dyDescent="0.2">
      <c r="D31" s="4" t="s">
        <v>56</v>
      </c>
      <c r="E31" s="4">
        <v>21.21</v>
      </c>
      <c r="F31" s="4">
        <v>17.457000000000001</v>
      </c>
      <c r="G31" s="4">
        <v>15.412000000000001</v>
      </c>
      <c r="H31" s="4"/>
      <c r="I31" s="1">
        <v>10.071</v>
      </c>
    </row>
    <row r="32" spans="1:17" x14ac:dyDescent="0.2">
      <c r="D32" s="4" t="s">
        <v>57</v>
      </c>
      <c r="E32" s="4">
        <v>56.183</v>
      </c>
      <c r="F32" s="4">
        <v>46.536000000000001</v>
      </c>
      <c r="G32" s="4">
        <v>41.831000000000003</v>
      </c>
      <c r="H32" s="4"/>
      <c r="I32" s="1">
        <v>28.491</v>
      </c>
    </row>
    <row r="33" spans="4:9" ht="30.75" customHeight="1" x14ac:dyDescent="0.2">
      <c r="D33" s="4" t="s">
        <v>58</v>
      </c>
      <c r="E33" s="4">
        <v>32.731000000000002</v>
      </c>
      <c r="F33" s="4">
        <v>26.939</v>
      </c>
      <c r="G33" s="4">
        <v>23.783000000000001</v>
      </c>
      <c r="H33" s="4"/>
      <c r="I33" s="1">
        <v>15.541</v>
      </c>
    </row>
    <row r="34" spans="4:9" x14ac:dyDescent="0.2">
      <c r="D34" s="4" t="s">
        <v>59</v>
      </c>
      <c r="E34" s="4">
        <v>0.99199999999999999</v>
      </c>
      <c r="F34" s="4">
        <v>0.82199999999999995</v>
      </c>
      <c r="G34" s="4">
        <v>0.73899999999999999</v>
      </c>
      <c r="H34" s="4"/>
      <c r="I34" s="1">
        <v>0.503</v>
      </c>
    </row>
    <row r="35" spans="4:9" ht="30" x14ac:dyDescent="0.2">
      <c r="D35" s="4" t="s">
        <v>90</v>
      </c>
      <c r="E35" s="4">
        <v>15.989000000000001</v>
      </c>
      <c r="F35" s="4">
        <v>12.99</v>
      </c>
      <c r="G35" s="4">
        <v>11.04</v>
      </c>
      <c r="H35" s="4"/>
      <c r="I35" s="1">
        <v>6.5490000000000004</v>
      </c>
    </row>
    <row r="36" spans="4:9" x14ac:dyDescent="0.2">
      <c r="D36" s="4" t="s">
        <v>61</v>
      </c>
      <c r="E36" s="4">
        <v>213.05600000000001</v>
      </c>
      <c r="F36" s="4">
        <v>176.471</v>
      </c>
      <c r="G36" s="4">
        <v>158.62899999999999</v>
      </c>
      <c r="H36" s="4"/>
      <c r="I36" s="1">
        <v>108.04300000000001</v>
      </c>
    </row>
    <row r="37" spans="4:9" x14ac:dyDescent="0.2">
      <c r="D37" s="4" t="s">
        <v>62</v>
      </c>
      <c r="E37" s="4">
        <v>117.44</v>
      </c>
      <c r="F37" s="4">
        <v>97.274000000000001</v>
      </c>
      <c r="G37" s="4">
        <v>87.438999999999993</v>
      </c>
      <c r="H37" s="4"/>
      <c r="I37" s="1">
        <v>59.555999999999997</v>
      </c>
    </row>
    <row r="38" spans="4:9" ht="30" x14ac:dyDescent="0.2">
      <c r="D38" s="4" t="s">
        <v>64</v>
      </c>
      <c r="E38" s="4">
        <v>732.63099999999997</v>
      </c>
      <c r="F38" s="4">
        <v>602.97900000000004</v>
      </c>
      <c r="G38" s="4">
        <v>532.35500000000002</v>
      </c>
      <c r="H38" s="4"/>
      <c r="I38" s="1">
        <v>347.87200000000001</v>
      </c>
    </row>
    <row r="39" spans="4:9" x14ac:dyDescent="0.2">
      <c r="D39" s="4" t="s">
        <v>63</v>
      </c>
      <c r="E39" s="4">
        <v>102.593</v>
      </c>
      <c r="F39" s="4">
        <v>84.438000000000002</v>
      </c>
      <c r="G39" s="4">
        <v>74.548000000000002</v>
      </c>
      <c r="H39" s="4"/>
      <c r="I39" s="1">
        <v>48.713999999999999</v>
      </c>
    </row>
    <row r="40" spans="4:9" x14ac:dyDescent="0.2">
      <c r="D40" s="4" t="s">
        <v>65</v>
      </c>
      <c r="E40" s="4">
        <v>185.44499999999999</v>
      </c>
      <c r="F40" s="4">
        <v>153.601</v>
      </c>
      <c r="G40" s="4">
        <v>138.071</v>
      </c>
      <c r="H40" s="4"/>
      <c r="I40" s="1">
        <v>94.042000000000002</v>
      </c>
    </row>
    <row r="41" spans="4:9" x14ac:dyDescent="0.2">
      <c r="D41" s="4" t="s">
        <v>66</v>
      </c>
      <c r="E41" s="4">
        <v>4.6890000000000001</v>
      </c>
      <c r="F41" s="4">
        <v>3.8839999999999999</v>
      </c>
      <c r="G41" s="4">
        <v>3.4910000000000001</v>
      </c>
      <c r="H41" s="4"/>
      <c r="I41" s="1">
        <v>2.3780000000000001</v>
      </c>
    </row>
    <row r="42" spans="4:9" ht="30" x14ac:dyDescent="0.2">
      <c r="D42" s="4" t="s">
        <v>67</v>
      </c>
      <c r="E42" s="4">
        <v>2.11</v>
      </c>
      <c r="F42" s="4">
        <v>1.748</v>
      </c>
      <c r="G42" s="4">
        <v>1.571</v>
      </c>
      <c r="H42" s="4"/>
      <c r="I42" s="1">
        <v>1.07</v>
      </c>
    </row>
    <row r="43" spans="4:9" x14ac:dyDescent="0.2">
      <c r="D43" s="4" t="s">
        <v>68</v>
      </c>
      <c r="E43" s="4">
        <v>17.047000000000001</v>
      </c>
      <c r="F43" s="4">
        <v>14.119</v>
      </c>
      <c r="G43" s="4">
        <v>12.692</v>
      </c>
      <c r="H43" s="4"/>
      <c r="I43" s="1">
        <v>8.6449999999999996</v>
      </c>
    </row>
    <row r="44" spans="4:9" ht="30" x14ac:dyDescent="0.2">
      <c r="D44" s="4" t="s">
        <v>69</v>
      </c>
      <c r="E44" s="4">
        <v>6.9850000000000003</v>
      </c>
      <c r="F44" s="4">
        <v>5.7859999999999996</v>
      </c>
      <c r="G44" s="4">
        <v>5.2009999999999996</v>
      </c>
      <c r="H44" s="4"/>
      <c r="I44" s="1">
        <v>3.5419999999999998</v>
      </c>
    </row>
    <row r="45" spans="4:9" x14ac:dyDescent="0.2">
      <c r="D45" s="4" t="s">
        <v>70</v>
      </c>
      <c r="E45" s="4">
        <v>5.4859999999999998</v>
      </c>
      <c r="F45" s="4">
        <v>4.4569999999999999</v>
      </c>
      <c r="G45" s="4">
        <v>3.7879999999999998</v>
      </c>
      <c r="H45" s="4"/>
      <c r="I45" s="1">
        <v>2.2469999999999999</v>
      </c>
    </row>
    <row r="46" spans="4:9" x14ac:dyDescent="0.2">
      <c r="D46" s="4" t="s">
        <v>71</v>
      </c>
      <c r="E46" s="4">
        <f>191.444</f>
        <v>191.44399999999999</v>
      </c>
      <c r="F46" s="4">
        <v>158.571</v>
      </c>
      <c r="G46" s="4">
        <v>142.53800000000001</v>
      </c>
      <c r="H46" s="4"/>
      <c r="I46" s="1">
        <v>97.084000000000003</v>
      </c>
    </row>
    <row r="47" spans="4:9" x14ac:dyDescent="0.2">
      <c r="D47" s="4" t="s">
        <v>72</v>
      </c>
      <c r="E47" s="4">
        <v>82.466999999999999</v>
      </c>
      <c r="F47" s="4">
        <v>66.998000000000005</v>
      </c>
      <c r="G47" s="4">
        <v>56.94</v>
      </c>
      <c r="H47" s="4"/>
      <c r="I47" s="1">
        <v>33.78</v>
      </c>
    </row>
    <row r="48" spans="4:9" ht="30" x14ac:dyDescent="0.2">
      <c r="D48" s="44" t="s">
        <v>98</v>
      </c>
      <c r="E48" s="44">
        <f>SUM(E22:E47)</f>
        <v>2612.1460000000002</v>
      </c>
      <c r="F48" s="45">
        <f>SUM(F22:F47)</f>
        <v>2141.0309999999999</v>
      </c>
      <c r="G48" s="45">
        <f>SUM(G22:G47)</f>
        <v>1888.9019999999998</v>
      </c>
      <c r="H48" s="45">
        <f>E48+F48+G48</f>
        <v>6642.0789999999997</v>
      </c>
      <c r="I48" s="1">
        <f>SUM(I22:I47)</f>
        <v>1242.8359999999998</v>
      </c>
    </row>
    <row r="49" spans="3:9" ht="15.75" x14ac:dyDescent="0.25">
      <c r="D49" s="46" t="s">
        <v>86</v>
      </c>
      <c r="E49" s="46">
        <v>3165.64</v>
      </c>
      <c r="F49" s="46">
        <v>3165.64</v>
      </c>
      <c r="G49" s="46">
        <v>3165.64</v>
      </c>
      <c r="H49" s="51">
        <f>H50/H48</f>
        <v>3165.6400000000003</v>
      </c>
      <c r="I49" s="1">
        <v>3165.64</v>
      </c>
    </row>
    <row r="50" spans="3:9" ht="33" customHeight="1" x14ac:dyDescent="0.2">
      <c r="D50" s="46" t="s">
        <v>99</v>
      </c>
      <c r="E50" s="47">
        <f>E48*E49</f>
        <v>8269113.8634400005</v>
      </c>
      <c r="F50" s="47">
        <f t="shared" ref="F50" si="0">F48*F49</f>
        <v>6777733.3748399997</v>
      </c>
      <c r="G50" s="47">
        <f>G48*G49</f>
        <v>5979583.7272799993</v>
      </c>
      <c r="H50" s="47">
        <f>E50+F50+G50</f>
        <v>21026430.96556</v>
      </c>
      <c r="I50" s="1">
        <f>I49*I48</f>
        <v>3934371.3550399994</v>
      </c>
    </row>
    <row r="51" spans="3:9" x14ac:dyDescent="0.2">
      <c r="D51" s="48"/>
      <c r="E51" s="48"/>
      <c r="F51" s="32"/>
      <c r="G51" s="32"/>
      <c r="H51" s="32"/>
    </row>
    <row r="52" spans="3:9" ht="45" x14ac:dyDescent="0.2">
      <c r="C52" s="32" t="s">
        <v>91</v>
      </c>
      <c r="D52" s="31" t="s">
        <v>92</v>
      </c>
      <c r="E52" s="4">
        <v>5.4878</v>
      </c>
      <c r="F52" s="4">
        <v>5.4878</v>
      </c>
      <c r="G52" s="4">
        <v>5.4878</v>
      </c>
      <c r="H52" s="32"/>
    </row>
    <row r="53" spans="3:9" ht="45" x14ac:dyDescent="0.2">
      <c r="C53" s="41"/>
      <c r="D53" s="31" t="s">
        <v>93</v>
      </c>
      <c r="E53" s="4">
        <f>12.8081+16.0954</f>
        <v>28.903500000000001</v>
      </c>
      <c r="F53" s="4">
        <v>55.064</v>
      </c>
      <c r="G53" s="4">
        <v>55.064</v>
      </c>
      <c r="H53" s="32"/>
    </row>
    <row r="54" spans="3:9" ht="30" x14ac:dyDescent="0.2">
      <c r="D54" s="45" t="s">
        <v>100</v>
      </c>
      <c r="E54" s="45">
        <f>E52+E53</f>
        <v>34.391300000000001</v>
      </c>
      <c r="F54" s="45">
        <f>F52+F53</f>
        <v>60.5518</v>
      </c>
      <c r="G54" s="45">
        <f>G52+G53</f>
        <v>60.5518</v>
      </c>
      <c r="H54" s="45">
        <f>E54+F54+G54</f>
        <v>155.4949</v>
      </c>
    </row>
    <row r="55" spans="3:9" ht="30" x14ac:dyDescent="0.2">
      <c r="D55" s="46" t="s">
        <v>94</v>
      </c>
      <c r="E55" s="46">
        <v>1376.32</v>
      </c>
      <c r="F55" s="46">
        <v>1376.32</v>
      </c>
      <c r="G55" s="46">
        <v>1376.32</v>
      </c>
      <c r="H55" s="46"/>
    </row>
    <row r="56" spans="3:9" ht="30.75" x14ac:dyDescent="0.25">
      <c r="D56" s="46" t="s">
        <v>95</v>
      </c>
      <c r="E56" s="46">
        <v>7316.54</v>
      </c>
      <c r="F56" s="46">
        <v>7316.54</v>
      </c>
      <c r="G56" s="46">
        <v>7316.54</v>
      </c>
      <c r="H56" s="52">
        <f>H57/H54</f>
        <v>6687.6047876682769</v>
      </c>
    </row>
    <row r="57" spans="3:9" ht="30" x14ac:dyDescent="0.2">
      <c r="D57" s="46" t="s">
        <v>101</v>
      </c>
      <c r="E57" s="47">
        <f>E52*E55+E53*E56</f>
        <v>219026.58278600001</v>
      </c>
      <c r="F57" s="47">
        <f t="shared" ref="F57" si="1">F52*F55+F53*F56</f>
        <v>410430.927456</v>
      </c>
      <c r="G57" s="47">
        <f>G52*G55+G53*G56</f>
        <v>410430.927456</v>
      </c>
      <c r="H57" s="47">
        <f>E57+F57+G57</f>
        <v>1039888.437698</v>
      </c>
    </row>
    <row r="58" spans="3:9" x14ac:dyDescent="0.2">
      <c r="D58" s="42" t="s">
        <v>102</v>
      </c>
      <c r="E58" s="42">
        <f>E54+E48</f>
        <v>2646.5373</v>
      </c>
      <c r="F58" s="42">
        <f>F54+F48</f>
        <v>2201.5828000000001</v>
      </c>
      <c r="G58" s="42">
        <f>G54+G48</f>
        <v>1949.4537999999998</v>
      </c>
      <c r="H58" s="42">
        <f>H48+H54</f>
        <v>6797.5738999999994</v>
      </c>
    </row>
    <row r="59" spans="3:9" x14ac:dyDescent="0.2">
      <c r="D59" s="42" t="s">
        <v>103</v>
      </c>
      <c r="E59" s="49">
        <f>E50+E57</f>
        <v>8488140.4462260008</v>
      </c>
      <c r="F59" s="49">
        <f t="shared" ref="F59:G59" si="2">F50+F57</f>
        <v>7188164.3022959996</v>
      </c>
      <c r="G59" s="49">
        <f t="shared" si="2"/>
        <v>6390014.6547359992</v>
      </c>
      <c r="H59" s="49">
        <f>H57+H50</f>
        <v>22066319.403258</v>
      </c>
    </row>
    <row r="60" spans="3:9" x14ac:dyDescent="0.2">
      <c r="E60" s="1"/>
    </row>
    <row r="61" spans="3:9" x14ac:dyDescent="0.2">
      <c r="E61" s="1"/>
    </row>
    <row r="62" spans="3:9" ht="45" x14ac:dyDescent="0.2">
      <c r="E62" s="1" t="s">
        <v>96</v>
      </c>
    </row>
    <row r="63" spans="3:9" x14ac:dyDescent="0.2">
      <c r="E63" s="1"/>
    </row>
    <row r="64" spans="3:9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81" spans="15:15" x14ac:dyDescent="0.2">
      <c r="O81" s="1" t="e">
        <f>#REF!+#REF!+H58+E58</f>
        <v>#REF!</v>
      </c>
    </row>
  </sheetData>
  <mergeCells count="25"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  <mergeCell ref="C7:G7"/>
    <mergeCell ref="A8:B8"/>
    <mergeCell ref="C8:G8"/>
    <mergeCell ref="A11:A14"/>
    <mergeCell ref="B11:G11"/>
    <mergeCell ref="A2:O2"/>
    <mergeCell ref="A4:B4"/>
    <mergeCell ref="C4:G4"/>
    <mergeCell ref="C5:G5"/>
    <mergeCell ref="A6:B6"/>
    <mergeCell ref="C6:G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T74"/>
  <sheetViews>
    <sheetView tabSelected="1" topLeftCell="A10" zoomScale="70" zoomScaleNormal="70" workbookViewId="0">
      <selection activeCell="I68" sqref="I68"/>
    </sheetView>
  </sheetViews>
  <sheetFormatPr defaultRowHeight="15" x14ac:dyDescent="0.2"/>
  <cols>
    <col min="1" max="2" width="9.140625" style="1"/>
    <col min="3" max="3" width="12.7109375" style="1" customWidth="1"/>
    <col min="4" max="4" width="14.85546875" style="1" customWidth="1"/>
    <col min="5" max="5" width="14.5703125" style="13" customWidth="1"/>
    <col min="6" max="6" width="15" style="1" customWidth="1"/>
    <col min="7" max="7" width="15.85546875" style="1" customWidth="1"/>
    <col min="8" max="8" width="16.7109375" style="1" customWidth="1"/>
    <col min="9" max="9" width="14.85546875" style="1" bestFit="1" customWidth="1"/>
    <col min="10" max="10" width="14.42578125" style="1" customWidth="1"/>
    <col min="11" max="11" width="12.7109375" style="1" customWidth="1"/>
    <col min="12" max="12" width="16.4257812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7" x14ac:dyDescent="0.2">
      <c r="O1" s="1" t="s">
        <v>21</v>
      </c>
    </row>
    <row r="2" spans="1:17" ht="15.75" x14ac:dyDescent="0.2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4" spans="1:17" ht="15.75" customHeight="1" x14ac:dyDescent="0.2">
      <c r="A4" s="58" t="s">
        <v>17</v>
      </c>
      <c r="B4" s="58"/>
      <c r="C4" s="59" t="s">
        <v>31</v>
      </c>
      <c r="D4" s="59"/>
      <c r="E4" s="59"/>
      <c r="F4" s="59"/>
      <c r="G4" s="59"/>
    </row>
    <row r="5" spans="1:17" x14ac:dyDescent="0.2">
      <c r="C5" s="60" t="s">
        <v>20</v>
      </c>
      <c r="D5" s="60"/>
      <c r="E5" s="60"/>
      <c r="F5" s="60"/>
      <c r="G5" s="60"/>
    </row>
    <row r="6" spans="1:17" ht="15.75" customHeight="1" x14ac:dyDescent="0.25">
      <c r="A6" s="58" t="s">
        <v>18</v>
      </c>
      <c r="B6" s="58"/>
      <c r="C6" s="61" t="s">
        <v>26</v>
      </c>
      <c r="D6" s="61"/>
      <c r="E6" s="61"/>
      <c r="F6" s="61"/>
      <c r="G6" s="61"/>
    </row>
    <row r="7" spans="1:17" x14ac:dyDescent="0.2">
      <c r="C7" s="62" t="s">
        <v>19</v>
      </c>
      <c r="D7" s="62"/>
      <c r="E7" s="62"/>
      <c r="F7" s="62"/>
      <c r="G7" s="62"/>
    </row>
    <row r="8" spans="1:17" ht="15.75" x14ac:dyDescent="0.25">
      <c r="A8" s="58" t="s">
        <v>16</v>
      </c>
      <c r="B8" s="58"/>
      <c r="C8" s="61" t="s">
        <v>113</v>
      </c>
      <c r="D8" s="61"/>
      <c r="E8" s="61"/>
      <c r="F8" s="61"/>
      <c r="G8" s="61"/>
    </row>
    <row r="9" spans="1:17" x14ac:dyDescent="0.2">
      <c r="A9" s="54"/>
      <c r="B9" s="54"/>
      <c r="C9" s="2"/>
      <c r="D9" s="2"/>
      <c r="E9" s="14"/>
      <c r="F9" s="2"/>
      <c r="G9" s="2"/>
    </row>
    <row r="11" spans="1:17" s="3" customFormat="1" ht="15.75" customHeight="1" x14ac:dyDescent="0.25">
      <c r="A11" s="63" t="s">
        <v>1</v>
      </c>
      <c r="B11" s="63" t="s">
        <v>24</v>
      </c>
      <c r="C11" s="63"/>
      <c r="D11" s="63"/>
      <c r="E11" s="63"/>
      <c r="F11" s="63"/>
      <c r="G11" s="63"/>
      <c r="H11" s="63" t="s">
        <v>11</v>
      </c>
      <c r="I11" s="63" t="s">
        <v>30</v>
      </c>
      <c r="J11" s="63" t="s">
        <v>12</v>
      </c>
      <c r="K11" s="63" t="s">
        <v>13</v>
      </c>
      <c r="L11" s="63" t="s">
        <v>22</v>
      </c>
      <c r="M11" s="63" t="s">
        <v>14</v>
      </c>
      <c r="N11" s="63" t="s">
        <v>23</v>
      </c>
      <c r="O11" s="63" t="s">
        <v>15</v>
      </c>
    </row>
    <row r="12" spans="1:17" s="3" customFormat="1" ht="53.25" customHeight="1" x14ac:dyDescent="0.25">
      <c r="A12" s="63"/>
      <c r="B12" s="63" t="s">
        <v>2</v>
      </c>
      <c r="C12" s="63" t="s">
        <v>6</v>
      </c>
      <c r="D12" s="63"/>
      <c r="E12" s="63" t="s">
        <v>10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7" s="3" customFormat="1" x14ac:dyDescent="0.25">
      <c r="A13" s="63"/>
      <c r="B13" s="63"/>
      <c r="C13" s="55" t="s">
        <v>4</v>
      </c>
      <c r="D13" s="55" t="s">
        <v>5</v>
      </c>
      <c r="E13" s="64" t="s">
        <v>7</v>
      </c>
      <c r="F13" s="63" t="s">
        <v>8</v>
      </c>
      <c r="G13" s="63" t="s">
        <v>9</v>
      </c>
      <c r="H13" s="63"/>
      <c r="I13" s="63"/>
      <c r="J13" s="63"/>
      <c r="K13" s="63"/>
      <c r="L13" s="63"/>
      <c r="M13" s="63"/>
      <c r="N13" s="63"/>
      <c r="O13" s="63"/>
    </row>
    <row r="14" spans="1:17" s="3" customFormat="1" ht="48.75" customHeight="1" x14ac:dyDescent="0.25">
      <c r="A14" s="63"/>
      <c r="B14" s="63"/>
      <c r="C14" s="55" t="s">
        <v>3</v>
      </c>
      <c r="D14" s="55" t="s">
        <v>3</v>
      </c>
      <c r="E14" s="64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7" hidden="1" x14ac:dyDescent="0.2">
      <c r="A15" s="4">
        <v>1</v>
      </c>
      <c r="B15" s="4">
        <v>2</v>
      </c>
      <c r="C15" s="4">
        <v>3</v>
      </c>
      <c r="D15" s="4">
        <v>4</v>
      </c>
      <c r="E15" s="15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7" s="3" customFormat="1" ht="78.75" customHeight="1" x14ac:dyDescent="0.25">
      <c r="A16" s="55">
        <v>1</v>
      </c>
      <c r="B16" s="55"/>
      <c r="C16" s="55"/>
      <c r="D16" s="55"/>
      <c r="E16" s="56"/>
      <c r="F16" s="55" t="s">
        <v>25</v>
      </c>
      <c r="G16" s="55"/>
      <c r="H16" s="55" t="s">
        <v>29</v>
      </c>
      <c r="I16" s="5">
        <v>5628.31</v>
      </c>
      <c r="J16" s="55" t="s">
        <v>27</v>
      </c>
      <c r="K16" s="5">
        <f>(326.143+234.761+245.553+2008.395)/1000+(1653.716+270.839+201.482)/1000</f>
        <v>4.9408889999999994</v>
      </c>
      <c r="L16" s="6">
        <f>I16*K16</f>
        <v>27808.854967589999</v>
      </c>
      <c r="M16" s="7" t="s">
        <v>28</v>
      </c>
      <c r="N16" s="55" t="s">
        <v>111</v>
      </c>
      <c r="O16" s="55"/>
      <c r="Q16" s="3">
        <f>L16*1.2</f>
        <v>33370.625961107995</v>
      </c>
    </row>
    <row r="17" spans="1:20" ht="30" customHeight="1" x14ac:dyDescent="0.2">
      <c r="A17" s="37">
        <v>2</v>
      </c>
      <c r="B17" s="26"/>
      <c r="C17" s="26"/>
      <c r="D17" s="26"/>
      <c r="E17" s="26"/>
      <c r="F17" s="26"/>
      <c r="G17" s="26"/>
      <c r="H17" s="37" t="s">
        <v>29</v>
      </c>
      <c r="I17" s="50">
        <v>8438.52</v>
      </c>
      <c r="J17" s="37" t="s">
        <v>27</v>
      </c>
      <c r="K17" s="43">
        <f>(36.742+19.292)/1000+(26.865+17.439+10.3428)/1000+(17.166+12.8081+10.3428+306.593+299.733+1461.903+240.612+175.458)/1000</f>
        <v>2.6352967</v>
      </c>
      <c r="L17" s="36">
        <f>(452008.35+366784.8+251190.08)/1000</f>
        <v>1069.98323</v>
      </c>
      <c r="M17" s="37" t="s">
        <v>43</v>
      </c>
      <c r="N17" s="37" t="s">
        <v>112</v>
      </c>
      <c r="O17" s="26"/>
      <c r="P17" s="27"/>
      <c r="Q17" s="1">
        <f>8066*0.15</f>
        <v>1209.8999999999999</v>
      </c>
      <c r="R17" s="1">
        <f>L17/K17</f>
        <v>406.02002423484231</v>
      </c>
    </row>
    <row r="18" spans="1:20" x14ac:dyDescent="0.2">
      <c r="K18" s="12"/>
    </row>
    <row r="19" spans="1:20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20" x14ac:dyDescent="0.2">
      <c r="A20" s="8"/>
      <c r="B20" s="8"/>
      <c r="C20" s="8"/>
      <c r="D20" s="8"/>
      <c r="E20" s="1"/>
      <c r="F20" s="22"/>
    </row>
    <row r="21" spans="1:20" ht="0.75" customHeight="1" x14ac:dyDescent="0.2">
      <c r="A21" s="9"/>
      <c r="B21" s="9"/>
      <c r="C21" s="9"/>
      <c r="D21" s="28"/>
      <c r="E21" s="29" t="s">
        <v>88</v>
      </c>
      <c r="F21" s="29" t="s">
        <v>89</v>
      </c>
      <c r="G21" s="29" t="s">
        <v>34</v>
      </c>
      <c r="H21" s="29" t="s">
        <v>104</v>
      </c>
      <c r="I21" s="29" t="s">
        <v>105</v>
      </c>
      <c r="J21" s="29" t="s">
        <v>37</v>
      </c>
      <c r="K21" s="29" t="s">
        <v>38</v>
      </c>
      <c r="L21" s="29" t="s">
        <v>107</v>
      </c>
      <c r="M21" s="29" t="s">
        <v>40</v>
      </c>
      <c r="N21" s="29" t="s">
        <v>108</v>
      </c>
      <c r="O21" s="29" t="s">
        <v>41</v>
      </c>
      <c r="P21" s="29" t="s">
        <v>109</v>
      </c>
      <c r="Q21" s="29" t="s">
        <v>42</v>
      </c>
      <c r="R21" s="29" t="s">
        <v>47</v>
      </c>
      <c r="S21" s="29" t="s">
        <v>76</v>
      </c>
      <c r="T21" s="29" t="s">
        <v>110</v>
      </c>
    </row>
    <row r="22" spans="1:20" ht="30" hidden="1" x14ac:dyDescent="0.2">
      <c r="A22" s="8"/>
      <c r="B22" s="8"/>
      <c r="C22" s="8"/>
      <c r="D22" s="30" t="s">
        <v>73</v>
      </c>
      <c r="E22" s="4">
        <v>43.777999999999999</v>
      </c>
      <c r="F22" s="4">
        <v>36.314</v>
      </c>
      <c r="G22" s="4">
        <v>28.338000000000001</v>
      </c>
      <c r="H22" s="4"/>
      <c r="I22" s="4">
        <v>14.901999999999999</v>
      </c>
      <c r="J22" s="4">
        <v>10.026999999999999</v>
      </c>
      <c r="K22" s="4">
        <v>0</v>
      </c>
      <c r="L22" s="4"/>
      <c r="M22" s="4">
        <v>0</v>
      </c>
      <c r="N22" s="4">
        <v>0</v>
      </c>
      <c r="O22" s="4">
        <v>0</v>
      </c>
      <c r="P22" s="4"/>
      <c r="Q22" s="4">
        <v>11.887</v>
      </c>
      <c r="R22" s="4">
        <v>29.864000000000001</v>
      </c>
      <c r="S22" s="4">
        <v>25.399000000000001</v>
      </c>
      <c r="T22" s="4"/>
    </row>
    <row r="23" spans="1:20" hidden="1" x14ac:dyDescent="0.2">
      <c r="A23" s="8"/>
      <c r="B23" s="8"/>
      <c r="C23" s="8"/>
      <c r="D23" s="30" t="s">
        <v>48</v>
      </c>
      <c r="E23" s="4">
        <f>302.364+3.685+5.468+2.172</f>
        <v>313.68900000000002</v>
      </c>
      <c r="F23" s="4">
        <f>3.063+4.546+245.648+1.806</f>
        <v>255.06300000000002</v>
      </c>
      <c r="G23" s="4">
        <f>2.774+206.775+4.118+1.636</f>
        <v>215.303</v>
      </c>
      <c r="H23" s="4"/>
      <c r="I23" s="4">
        <f>1.931+2.866+1.138+123.856</f>
        <v>129.791</v>
      </c>
      <c r="J23" s="4">
        <f>51.865+1.287+1.911+0.759</f>
        <v>55.822000000000003</v>
      </c>
      <c r="K23" s="4">
        <v>0</v>
      </c>
      <c r="L23" s="4"/>
      <c r="M23" s="4">
        <v>0</v>
      </c>
      <c r="N23" s="4">
        <v>0</v>
      </c>
      <c r="O23" s="4">
        <v>28.488</v>
      </c>
      <c r="P23" s="4"/>
      <c r="Q23" s="4">
        <f>1.998+2.965+1.178+128.785</f>
        <v>134.92599999999999</v>
      </c>
      <c r="R23" s="4">
        <f>230.682+4.414+1.754+2.974</f>
        <v>239.82399999999996</v>
      </c>
      <c r="S23" s="4">
        <f>5.271+2.094+3.552+290.366</f>
        <v>301.28299999999996</v>
      </c>
      <c r="T23" s="4"/>
    </row>
    <row r="24" spans="1:20" hidden="1" x14ac:dyDescent="0.2">
      <c r="D24" s="4" t="s">
        <v>49</v>
      </c>
      <c r="E24" s="4">
        <v>25.663</v>
      </c>
      <c r="F24" s="4">
        <v>12.55</v>
      </c>
      <c r="G24" s="4">
        <v>10.27</v>
      </c>
      <c r="H24" s="4"/>
      <c r="I24" s="4">
        <v>8.1449999999999996</v>
      </c>
      <c r="J24" s="4">
        <v>7.65</v>
      </c>
      <c r="K24" s="4">
        <v>0</v>
      </c>
      <c r="L24" s="4"/>
      <c r="M24" s="4">
        <v>0</v>
      </c>
      <c r="N24" s="4">
        <v>0</v>
      </c>
      <c r="O24" s="4">
        <v>0</v>
      </c>
      <c r="P24" s="4"/>
      <c r="Q24" s="4">
        <f>8.527</f>
        <v>8.5269999999999992</v>
      </c>
      <c r="R24" s="4">
        <v>17.972000000000001</v>
      </c>
      <c r="S24" s="4">
        <v>17.582000000000001</v>
      </c>
      <c r="T24" s="4"/>
    </row>
    <row r="25" spans="1:20" ht="30" hidden="1" x14ac:dyDescent="0.2">
      <c r="D25" s="4" t="s">
        <v>50</v>
      </c>
      <c r="E25" s="4">
        <v>16.52</v>
      </c>
      <c r="F25" s="4">
        <v>13.45</v>
      </c>
      <c r="G25" s="4">
        <v>11.507</v>
      </c>
      <c r="H25" s="4"/>
      <c r="I25" s="4">
        <v>6.9470000000000001</v>
      </c>
      <c r="J25" s="4">
        <v>3.0910000000000002</v>
      </c>
      <c r="K25" s="4">
        <v>0</v>
      </c>
      <c r="L25" s="4"/>
      <c r="M25" s="4">
        <v>0</v>
      </c>
      <c r="N25" s="4">
        <v>0</v>
      </c>
      <c r="O25" s="4">
        <v>0</v>
      </c>
      <c r="P25" s="4"/>
      <c r="Q25" s="4">
        <v>7.2220000000000004</v>
      </c>
      <c r="R25" s="4">
        <v>12.67</v>
      </c>
      <c r="S25" s="4">
        <v>15.877000000000001</v>
      </c>
      <c r="T25" s="4"/>
    </row>
    <row r="26" spans="1:20" ht="30" hidden="1" x14ac:dyDescent="0.2">
      <c r="D26" s="4" t="s">
        <v>51</v>
      </c>
      <c r="E26" s="4">
        <v>88.569000000000003</v>
      </c>
      <c r="F26" s="4">
        <v>73.361000000000004</v>
      </c>
      <c r="G26" s="4">
        <v>65.94</v>
      </c>
      <c r="H26" s="4"/>
      <c r="I26" s="4">
        <v>44.914999999999999</v>
      </c>
      <c r="J26" s="4">
        <v>27.51</v>
      </c>
      <c r="K26" s="4">
        <v>0</v>
      </c>
      <c r="L26" s="4"/>
      <c r="M26" s="4">
        <v>0</v>
      </c>
      <c r="N26" s="4">
        <v>0</v>
      </c>
      <c r="O26" s="4">
        <v>0</v>
      </c>
      <c r="P26" s="4"/>
      <c r="Q26" s="4">
        <v>46.604999999999997</v>
      </c>
      <c r="R26" s="4">
        <v>70.741</v>
      </c>
      <c r="S26" s="4">
        <v>85.668000000000006</v>
      </c>
      <c r="T26" s="4"/>
    </row>
    <row r="27" spans="1:20" hidden="1" x14ac:dyDescent="0.2">
      <c r="D27" s="4" t="s">
        <v>106</v>
      </c>
      <c r="E27" s="4">
        <v>39.881999999999998</v>
      </c>
      <c r="F27" s="4">
        <v>33.158999999999999</v>
      </c>
      <c r="G27" s="4">
        <v>30.12</v>
      </c>
      <c r="H27" s="4"/>
      <c r="I27" s="4">
        <v>20.994</v>
      </c>
      <c r="J27" s="4">
        <v>13.484</v>
      </c>
      <c r="K27" s="4">
        <v>0</v>
      </c>
      <c r="L27" s="4"/>
      <c r="M27" s="4">
        <v>0</v>
      </c>
      <c r="N27" s="4">
        <v>0</v>
      </c>
      <c r="O27" s="4">
        <v>0</v>
      </c>
      <c r="P27" s="4"/>
      <c r="Q27" s="4">
        <v>21.777000000000001</v>
      </c>
      <c r="R27" s="4">
        <v>32.136000000000003</v>
      </c>
      <c r="S27" s="4">
        <v>38.631</v>
      </c>
      <c r="T27" s="4"/>
    </row>
    <row r="28" spans="1:20" hidden="1" x14ac:dyDescent="0.2">
      <c r="D28" s="4" t="s">
        <v>53</v>
      </c>
      <c r="E28" s="4">
        <v>57.002000000000002</v>
      </c>
      <c r="F28" s="4">
        <v>47.268000000000001</v>
      </c>
      <c r="G28" s="4">
        <v>42.625999999999998</v>
      </c>
      <c r="H28" s="4"/>
      <c r="I28" s="4">
        <v>29.241</v>
      </c>
      <c r="J28" s="4">
        <v>18.183</v>
      </c>
      <c r="K28" s="4">
        <v>0</v>
      </c>
      <c r="L28" s="4"/>
      <c r="M28" s="4">
        <v>0</v>
      </c>
      <c r="N28" s="4">
        <v>0</v>
      </c>
      <c r="O28" s="4">
        <v>0</v>
      </c>
      <c r="P28" s="4"/>
      <c r="Q28" s="4">
        <v>30.338999999999999</v>
      </c>
      <c r="R28" s="4">
        <v>45.65</v>
      </c>
      <c r="S28" s="4">
        <v>55.158999999999999</v>
      </c>
      <c r="T28" s="4"/>
    </row>
    <row r="29" spans="1:20" ht="30" hidden="1" x14ac:dyDescent="0.2">
      <c r="D29" s="4" t="s">
        <v>54</v>
      </c>
      <c r="E29" s="4">
        <v>211.10300000000001</v>
      </c>
      <c r="F29" s="4">
        <v>174.85400000000001</v>
      </c>
      <c r="G29" s="4">
        <v>157.17500000000001</v>
      </c>
      <c r="H29" s="4"/>
      <c r="I29" s="4">
        <v>107.053</v>
      </c>
      <c r="J29" s="4">
        <v>65.569999999999993</v>
      </c>
      <c r="K29" s="4">
        <v>0</v>
      </c>
      <c r="L29" s="4"/>
      <c r="M29" s="4">
        <v>0</v>
      </c>
      <c r="N29" s="4">
        <v>0</v>
      </c>
      <c r="O29" s="4">
        <v>0</v>
      </c>
      <c r="P29" s="4"/>
      <c r="Q29" s="4">
        <v>111.083</v>
      </c>
      <c r="R29" s="4">
        <v>168.60900000000001</v>
      </c>
      <c r="S29" s="4">
        <v>204.18899999999999</v>
      </c>
      <c r="T29" s="4"/>
    </row>
    <row r="30" spans="1:20" hidden="1" x14ac:dyDescent="0.2">
      <c r="D30" s="4" t="s">
        <v>55</v>
      </c>
      <c r="E30" s="4">
        <v>27.442</v>
      </c>
      <c r="F30" s="4">
        <v>19.942</v>
      </c>
      <c r="G30" s="4">
        <v>17.555</v>
      </c>
      <c r="H30" s="4"/>
      <c r="I30" s="4">
        <v>12.72</v>
      </c>
      <c r="J30" s="4">
        <v>11.414</v>
      </c>
      <c r="K30" s="4">
        <v>0</v>
      </c>
      <c r="L30" s="4"/>
      <c r="M30" s="4">
        <v>0</v>
      </c>
      <c r="N30" s="4">
        <v>0</v>
      </c>
      <c r="O30" s="4">
        <v>0</v>
      </c>
      <c r="P30" s="4"/>
      <c r="Q30" s="4">
        <v>14.951000000000001</v>
      </c>
      <c r="R30" s="4">
        <v>21.82</v>
      </c>
      <c r="S30" s="4">
        <v>27.923999999999999</v>
      </c>
      <c r="T30" s="4"/>
    </row>
    <row r="31" spans="1:20" ht="6" hidden="1" customHeight="1" x14ac:dyDescent="0.2">
      <c r="D31" s="4" t="s">
        <v>56</v>
      </c>
      <c r="E31" s="4">
        <v>21.21</v>
      </c>
      <c r="F31" s="4">
        <v>17.457000000000001</v>
      </c>
      <c r="G31" s="4">
        <v>15.412000000000001</v>
      </c>
      <c r="H31" s="4"/>
      <c r="I31" s="4">
        <v>10.071</v>
      </c>
      <c r="J31" s="4">
        <v>5.6109999999999998</v>
      </c>
      <c r="K31" s="4">
        <v>0</v>
      </c>
      <c r="L31" s="4"/>
      <c r="M31" s="4">
        <v>0</v>
      </c>
      <c r="N31" s="4">
        <v>0</v>
      </c>
      <c r="O31" s="4">
        <v>3.6829999999999998</v>
      </c>
      <c r="P31" s="4"/>
      <c r="Q31" s="4">
        <v>10.457000000000001</v>
      </c>
      <c r="R31" s="4">
        <v>16.690000000000001</v>
      </c>
      <c r="S31" s="4">
        <v>20.466999999999999</v>
      </c>
      <c r="T31" s="4"/>
    </row>
    <row r="32" spans="1:20" hidden="1" x14ac:dyDescent="0.2">
      <c r="D32" s="4" t="s">
        <v>57</v>
      </c>
      <c r="E32" s="4">
        <v>56.183</v>
      </c>
      <c r="F32" s="4">
        <v>46.536000000000001</v>
      </c>
      <c r="G32" s="4">
        <v>41.831000000000003</v>
      </c>
      <c r="H32" s="4"/>
      <c r="I32" s="4">
        <v>28.491</v>
      </c>
      <c r="J32" s="4">
        <v>17.451000000000001</v>
      </c>
      <c r="K32" s="4">
        <v>0</v>
      </c>
      <c r="L32" s="4"/>
      <c r="M32" s="4">
        <v>0</v>
      </c>
      <c r="N32" s="4">
        <v>0</v>
      </c>
      <c r="O32" s="4">
        <v>11.967000000000001</v>
      </c>
      <c r="P32" s="4"/>
      <c r="Q32" s="4">
        <v>29.564</v>
      </c>
      <c r="R32" s="4">
        <v>44.874000000000002</v>
      </c>
      <c r="S32" s="4">
        <v>54.343000000000004</v>
      </c>
      <c r="T32" s="4"/>
    </row>
    <row r="33" spans="4:20" ht="30.75" hidden="1" customHeight="1" x14ac:dyDescent="0.2">
      <c r="D33" s="4" t="s">
        <v>58</v>
      </c>
      <c r="E33" s="4">
        <v>32.731000000000002</v>
      </c>
      <c r="F33" s="4">
        <v>26.939</v>
      </c>
      <c r="G33" s="4">
        <v>23.783000000000001</v>
      </c>
      <c r="H33" s="4"/>
      <c r="I33" s="4">
        <v>15.541</v>
      </c>
      <c r="J33" s="4">
        <v>8.6590000000000007</v>
      </c>
      <c r="K33" s="4">
        <v>0</v>
      </c>
      <c r="L33" s="4"/>
      <c r="M33" s="4">
        <v>0</v>
      </c>
      <c r="N33" s="4">
        <v>0</v>
      </c>
      <c r="O33" s="4">
        <v>5.6840000000000002</v>
      </c>
      <c r="P33" s="4"/>
      <c r="Q33" s="4">
        <v>16.135999999999999</v>
      </c>
      <c r="R33" s="4">
        <v>25.754000000000001</v>
      </c>
      <c r="S33" s="4">
        <v>31.584</v>
      </c>
      <c r="T33" s="4"/>
    </row>
    <row r="34" spans="4:20" hidden="1" x14ac:dyDescent="0.2">
      <c r="D34" s="4" t="s">
        <v>59</v>
      </c>
      <c r="E34" s="4">
        <v>0.99199999999999999</v>
      </c>
      <c r="F34" s="4">
        <v>0.82199999999999995</v>
      </c>
      <c r="G34" s="4">
        <v>0.73899999999999999</v>
      </c>
      <c r="H34" s="4"/>
      <c r="I34" s="4">
        <v>0.503</v>
      </c>
      <c r="J34" s="4">
        <v>0.308</v>
      </c>
      <c r="K34" s="4">
        <v>0</v>
      </c>
      <c r="L34" s="4"/>
      <c r="M34" s="4">
        <v>0</v>
      </c>
      <c r="N34" s="4">
        <v>0</v>
      </c>
      <c r="O34" s="4">
        <v>0.21199999999999999</v>
      </c>
      <c r="P34" s="4"/>
      <c r="Q34" s="4">
        <v>0.52200000000000002</v>
      </c>
      <c r="R34" s="4">
        <v>0.79300000000000004</v>
      </c>
      <c r="S34" s="4">
        <v>0.96</v>
      </c>
      <c r="T34" s="4"/>
    </row>
    <row r="35" spans="4:20" ht="30" hidden="1" x14ac:dyDescent="0.2">
      <c r="D35" s="4" t="s">
        <v>90</v>
      </c>
      <c r="E35" s="4">
        <v>15.989000000000001</v>
      </c>
      <c r="F35" s="4">
        <v>12.99</v>
      </c>
      <c r="G35" s="4">
        <v>11.04</v>
      </c>
      <c r="H35" s="4"/>
      <c r="I35" s="4">
        <v>6.5490000000000004</v>
      </c>
      <c r="J35" s="4">
        <v>2.7429999999999999</v>
      </c>
      <c r="K35" s="4">
        <v>0</v>
      </c>
      <c r="L35" s="4"/>
      <c r="M35" s="4">
        <v>0</v>
      </c>
      <c r="N35" s="4">
        <v>0</v>
      </c>
      <c r="O35" s="4">
        <v>1.506</v>
      </c>
      <c r="P35" s="4"/>
      <c r="Q35" s="4">
        <v>6.81</v>
      </c>
      <c r="R35" s="4">
        <v>12.198</v>
      </c>
      <c r="S35" s="4">
        <v>15.353999999999999</v>
      </c>
      <c r="T35" s="4"/>
    </row>
    <row r="36" spans="4:20" hidden="1" x14ac:dyDescent="0.2">
      <c r="D36" s="4" t="s">
        <v>61</v>
      </c>
      <c r="E36" s="4">
        <v>213.05600000000001</v>
      </c>
      <c r="F36" s="4">
        <v>176.471</v>
      </c>
      <c r="G36" s="4">
        <v>158.62899999999999</v>
      </c>
      <c r="H36" s="4"/>
      <c r="I36" s="4">
        <v>108.04300000000001</v>
      </c>
      <c r="J36" s="4">
        <v>66.177000000000007</v>
      </c>
      <c r="K36" s="4">
        <v>0</v>
      </c>
      <c r="L36" s="4"/>
      <c r="M36" s="4">
        <v>0</v>
      </c>
      <c r="N36" s="4">
        <v>0</v>
      </c>
      <c r="O36" s="4">
        <v>45.378</v>
      </c>
      <c r="P36" s="4"/>
      <c r="Q36" s="4">
        <v>112.11</v>
      </c>
      <c r="R36" s="4">
        <v>170.16800000000001</v>
      </c>
      <c r="S36" s="4">
        <v>206.078</v>
      </c>
      <c r="T36" s="4"/>
    </row>
    <row r="37" spans="4:20" hidden="1" x14ac:dyDescent="0.2">
      <c r="D37" s="4" t="s">
        <v>62</v>
      </c>
      <c r="E37" s="4">
        <v>117.44</v>
      </c>
      <c r="F37" s="4">
        <v>97.274000000000001</v>
      </c>
      <c r="G37" s="4">
        <v>87.438999999999993</v>
      </c>
      <c r="H37" s="4"/>
      <c r="I37" s="4">
        <v>59.555999999999997</v>
      </c>
      <c r="J37" s="4">
        <v>36.478000000000002</v>
      </c>
      <c r="K37" s="4">
        <v>0</v>
      </c>
      <c r="L37" s="4"/>
      <c r="M37" s="4">
        <v>0</v>
      </c>
      <c r="N37" s="4">
        <v>0</v>
      </c>
      <c r="O37" s="4">
        <v>25.013000000000002</v>
      </c>
      <c r="P37" s="4"/>
      <c r="Q37" s="4">
        <v>61.796999999999997</v>
      </c>
      <c r="R37" s="4">
        <v>93.8</v>
      </c>
      <c r="S37" s="4">
        <v>113.59399999999999</v>
      </c>
      <c r="T37" s="4"/>
    </row>
    <row r="38" spans="4:20" ht="30" hidden="1" x14ac:dyDescent="0.2">
      <c r="D38" s="4" t="s">
        <v>64</v>
      </c>
      <c r="E38" s="4">
        <v>732.63099999999997</v>
      </c>
      <c r="F38" s="4">
        <v>602.97900000000004</v>
      </c>
      <c r="G38" s="4">
        <v>532.35500000000002</v>
      </c>
      <c r="H38" s="4"/>
      <c r="I38" s="4">
        <v>347.87200000000001</v>
      </c>
      <c r="J38" s="4">
        <v>193.815</v>
      </c>
      <c r="K38" s="4">
        <v>0</v>
      </c>
      <c r="L38" s="4"/>
      <c r="M38" s="4">
        <v>0</v>
      </c>
      <c r="N38" s="4">
        <v>0</v>
      </c>
      <c r="O38" s="4">
        <v>127.22199999999999</v>
      </c>
      <c r="P38" s="4"/>
      <c r="Q38" s="4">
        <v>361.18</v>
      </c>
      <c r="R38" s="4">
        <v>576.47400000000005</v>
      </c>
      <c r="S38" s="4">
        <v>706.95399999999995</v>
      </c>
      <c r="T38" s="4"/>
    </row>
    <row r="39" spans="4:20" hidden="1" x14ac:dyDescent="0.2">
      <c r="D39" s="4" t="s">
        <v>63</v>
      </c>
      <c r="E39" s="4">
        <v>102.593</v>
      </c>
      <c r="F39" s="4">
        <v>84.438000000000002</v>
      </c>
      <c r="G39" s="4">
        <v>74.548000000000002</v>
      </c>
      <c r="H39" s="4"/>
      <c r="I39" s="4">
        <v>48.713999999999999</v>
      </c>
      <c r="J39" s="4">
        <v>27.140999999999998</v>
      </c>
      <c r="K39" s="4">
        <v>0</v>
      </c>
      <c r="L39" s="4"/>
      <c r="M39" s="4">
        <v>0</v>
      </c>
      <c r="N39" s="4">
        <v>0</v>
      </c>
      <c r="O39" s="4">
        <v>17.814</v>
      </c>
      <c r="P39" s="4"/>
      <c r="Q39" s="4">
        <v>50.576999999999998</v>
      </c>
      <c r="R39" s="4">
        <v>80.725999999999999</v>
      </c>
      <c r="S39" s="4">
        <v>98.997</v>
      </c>
      <c r="T39" s="4"/>
    </row>
    <row r="40" spans="4:20" hidden="1" x14ac:dyDescent="0.2">
      <c r="D40" s="4" t="s">
        <v>65</v>
      </c>
      <c r="E40" s="4">
        <v>185.44499999999999</v>
      </c>
      <c r="F40" s="4">
        <v>153.601</v>
      </c>
      <c r="G40" s="4">
        <v>138.071</v>
      </c>
      <c r="H40" s="4"/>
      <c r="I40" s="4">
        <v>94.042000000000002</v>
      </c>
      <c r="J40" s="4">
        <v>57.6</v>
      </c>
      <c r="K40" s="4">
        <v>0</v>
      </c>
      <c r="L40" s="4"/>
      <c r="M40" s="4">
        <v>0</v>
      </c>
      <c r="N40" s="4">
        <v>0</v>
      </c>
      <c r="O40" s="4">
        <v>39.497999999999998</v>
      </c>
      <c r="P40" s="4"/>
      <c r="Q40" s="4">
        <v>97.581000000000003</v>
      </c>
      <c r="R40" s="4">
        <v>148.11600000000001</v>
      </c>
      <c r="S40" s="4">
        <v>179.37100000000001</v>
      </c>
      <c r="T40" s="4"/>
    </row>
    <row r="41" spans="4:20" hidden="1" x14ac:dyDescent="0.2">
      <c r="D41" s="4" t="s">
        <v>66</v>
      </c>
      <c r="E41" s="4">
        <v>4.6890000000000001</v>
      </c>
      <c r="F41" s="4">
        <v>3.8839999999999999</v>
      </c>
      <c r="G41" s="4">
        <v>3.4910000000000001</v>
      </c>
      <c r="H41" s="4"/>
      <c r="I41" s="4">
        <v>2.3780000000000001</v>
      </c>
      <c r="J41" s="4">
        <v>1.456</v>
      </c>
      <c r="K41" s="4">
        <v>0</v>
      </c>
      <c r="L41" s="4"/>
      <c r="M41" s="4">
        <v>0</v>
      </c>
      <c r="N41" s="4">
        <v>0</v>
      </c>
      <c r="O41" s="4">
        <v>0.998</v>
      </c>
      <c r="P41" s="4"/>
      <c r="Q41" s="4">
        <v>2.4670000000000001</v>
      </c>
      <c r="R41" s="4">
        <v>3.7450000000000001</v>
      </c>
      <c r="S41" s="4">
        <v>4.5350000000000001</v>
      </c>
      <c r="T41" s="4"/>
    </row>
    <row r="42" spans="4:20" ht="30" hidden="1" x14ac:dyDescent="0.2">
      <c r="D42" s="4" t="s">
        <v>67</v>
      </c>
      <c r="E42" s="4">
        <v>2.11</v>
      </c>
      <c r="F42" s="4">
        <v>1.748</v>
      </c>
      <c r="G42" s="4">
        <v>1.571</v>
      </c>
      <c r="H42" s="4"/>
      <c r="I42" s="4">
        <v>1.07</v>
      </c>
      <c r="J42" s="4">
        <v>0.65500000000000003</v>
      </c>
      <c r="K42" s="4">
        <v>0</v>
      </c>
      <c r="L42" s="4"/>
      <c r="M42" s="4">
        <v>0</v>
      </c>
      <c r="N42" s="4">
        <v>0</v>
      </c>
      <c r="O42" s="4">
        <v>0.44900000000000001</v>
      </c>
      <c r="P42" s="4"/>
      <c r="Q42" s="4">
        <v>1.1100000000000001</v>
      </c>
      <c r="R42" s="4">
        <v>1.6850000000000001</v>
      </c>
      <c r="S42" s="4">
        <v>2.0409999999999999</v>
      </c>
      <c r="T42" s="4"/>
    </row>
    <row r="43" spans="4:20" hidden="1" x14ac:dyDescent="0.2">
      <c r="D43" s="4" t="s">
        <v>68</v>
      </c>
      <c r="E43" s="4">
        <v>17.047000000000001</v>
      </c>
      <c r="F43" s="4">
        <v>14.119</v>
      </c>
      <c r="G43" s="4">
        <v>12.692</v>
      </c>
      <c r="H43" s="4"/>
      <c r="I43" s="4">
        <v>8.6449999999999996</v>
      </c>
      <c r="J43" s="4">
        <v>5.2949999999999999</v>
      </c>
      <c r="K43" s="4">
        <v>0</v>
      </c>
      <c r="L43" s="4"/>
      <c r="M43" s="4">
        <v>0</v>
      </c>
      <c r="N43" s="4">
        <v>0</v>
      </c>
      <c r="O43" s="4">
        <v>3.6309999999999998</v>
      </c>
      <c r="P43" s="4"/>
      <c r="Q43" s="4">
        <v>8.9700000000000006</v>
      </c>
      <c r="R43" s="4">
        <v>13.615</v>
      </c>
      <c r="S43" s="4">
        <v>16.488</v>
      </c>
      <c r="T43" s="4"/>
    </row>
    <row r="44" spans="4:20" ht="30" hidden="1" x14ac:dyDescent="0.2">
      <c r="D44" s="4" t="s">
        <v>69</v>
      </c>
      <c r="E44" s="4">
        <v>6.9850000000000003</v>
      </c>
      <c r="F44" s="4">
        <v>5.7859999999999996</v>
      </c>
      <c r="G44" s="4">
        <v>5.2009999999999996</v>
      </c>
      <c r="H44" s="4"/>
      <c r="I44" s="4">
        <v>3.5419999999999998</v>
      </c>
      <c r="J44" s="4">
        <v>2.17</v>
      </c>
      <c r="K44" s="4">
        <v>0</v>
      </c>
      <c r="L44" s="4"/>
      <c r="M44" s="4">
        <v>0</v>
      </c>
      <c r="N44" s="4">
        <v>0</v>
      </c>
      <c r="O44" s="4">
        <v>1.4870000000000001</v>
      </c>
      <c r="P44" s="4"/>
      <c r="Q44" s="4">
        <v>3.6749999999999998</v>
      </c>
      <c r="R44" s="4">
        <v>5.5789999999999997</v>
      </c>
      <c r="S44" s="4">
        <v>6.7560000000000002</v>
      </c>
      <c r="T44" s="4"/>
    </row>
    <row r="45" spans="4:20" hidden="1" x14ac:dyDescent="0.2">
      <c r="D45" s="4" t="s">
        <v>70</v>
      </c>
      <c r="E45" s="4">
        <v>5.4859999999999998</v>
      </c>
      <c r="F45" s="4">
        <v>4.4569999999999999</v>
      </c>
      <c r="G45" s="4">
        <v>3.7879999999999998</v>
      </c>
      <c r="H45" s="4"/>
      <c r="I45" s="4">
        <v>2.2469999999999999</v>
      </c>
      <c r="J45" s="4">
        <v>0.94099999999999995</v>
      </c>
      <c r="K45" s="4">
        <v>0</v>
      </c>
      <c r="L45" s="4"/>
      <c r="M45" s="4">
        <v>0</v>
      </c>
      <c r="N45" s="4">
        <v>0</v>
      </c>
      <c r="O45" s="4">
        <v>0.51600000000000001</v>
      </c>
      <c r="P45" s="4"/>
      <c r="Q45" s="4">
        <v>2.3370000000000002</v>
      </c>
      <c r="R45" s="4">
        <v>4.1849999999999996</v>
      </c>
      <c r="S45" s="4">
        <v>5.2679999999999998</v>
      </c>
      <c r="T45" s="4"/>
    </row>
    <row r="46" spans="4:20" hidden="1" x14ac:dyDescent="0.2">
      <c r="D46" s="4" t="s">
        <v>71</v>
      </c>
      <c r="E46" s="4">
        <f>191.444</f>
        <v>191.44399999999999</v>
      </c>
      <c r="F46" s="4">
        <v>158.571</v>
      </c>
      <c r="G46" s="4">
        <v>142.53800000000001</v>
      </c>
      <c r="H46" s="4"/>
      <c r="I46" s="4">
        <v>97.084000000000003</v>
      </c>
      <c r="J46" s="4">
        <v>59.463999999999999</v>
      </c>
      <c r="K46" s="4">
        <v>0</v>
      </c>
      <c r="L46" s="4"/>
      <c r="M46" s="4">
        <v>0</v>
      </c>
      <c r="N46" s="4">
        <v>0</v>
      </c>
      <c r="O46" s="4">
        <v>40.776000000000003</v>
      </c>
      <c r="P46" s="4"/>
      <c r="Q46" s="4">
        <v>100.738</v>
      </c>
      <c r="R46" s="4">
        <v>152.90700000000001</v>
      </c>
      <c r="S46" s="4">
        <v>185.17400000000001</v>
      </c>
      <c r="T46" s="4"/>
    </row>
    <row r="47" spans="4:20" ht="2.25" hidden="1" customHeight="1" x14ac:dyDescent="0.2">
      <c r="D47" s="4" t="s">
        <v>72</v>
      </c>
      <c r="E47" s="4">
        <v>82.466999999999999</v>
      </c>
      <c r="F47" s="4">
        <v>66.998000000000005</v>
      </c>
      <c r="G47" s="4">
        <v>56.94</v>
      </c>
      <c r="H47" s="4"/>
      <c r="I47" s="4">
        <v>33.78</v>
      </c>
      <c r="J47" s="4">
        <v>14.145</v>
      </c>
      <c r="K47" s="4">
        <v>0</v>
      </c>
      <c r="L47" s="4"/>
      <c r="M47" s="4">
        <v>0</v>
      </c>
      <c r="N47" s="4">
        <v>0</v>
      </c>
      <c r="O47" s="4">
        <v>0</v>
      </c>
      <c r="P47" s="4"/>
      <c r="Q47" s="4">
        <v>35.124000000000002</v>
      </c>
      <c r="R47" s="4">
        <v>62.915999999999997</v>
      </c>
      <c r="S47" s="4">
        <v>79.192999999999998</v>
      </c>
      <c r="T47" s="4"/>
    </row>
    <row r="48" spans="4:20" ht="30" hidden="1" x14ac:dyDescent="0.2">
      <c r="D48" s="44" t="s">
        <v>98</v>
      </c>
      <c r="E48" s="44">
        <f>SUM(E22:E47)</f>
        <v>2612.1460000000002</v>
      </c>
      <c r="F48" s="45">
        <f>SUM(F22:F47)</f>
        <v>2141.0309999999999</v>
      </c>
      <c r="G48" s="45">
        <f>SUM(G22:G47)</f>
        <v>1888.9019999999998</v>
      </c>
      <c r="H48" s="45">
        <f>E48+F48+G48</f>
        <v>6642.0789999999997</v>
      </c>
      <c r="I48" s="45">
        <f>SUM(I22:I47)</f>
        <v>1242.8359999999998</v>
      </c>
      <c r="J48" s="45">
        <f>SUM(J22:J47)</f>
        <v>712.8599999999999</v>
      </c>
      <c r="K48" s="45"/>
      <c r="L48" s="53">
        <f>I48+J48+K48</f>
        <v>1955.6959999999997</v>
      </c>
      <c r="M48" s="45">
        <f>SUM(M22:M47)</f>
        <v>0</v>
      </c>
      <c r="N48" s="45">
        <f>SUM(N22:N47)</f>
        <v>0</v>
      </c>
      <c r="O48" s="45">
        <f>SUM(O22:O47)</f>
        <v>354.32200000000006</v>
      </c>
      <c r="P48" s="53">
        <f>M48+N48+O48</f>
        <v>354.32200000000006</v>
      </c>
      <c r="Q48" s="45">
        <f>SUM(Q22:Q47)</f>
        <v>1288.472</v>
      </c>
      <c r="R48" s="45">
        <f>SUM(R22:R47)</f>
        <v>2053.5109999999995</v>
      </c>
      <c r="S48" s="45">
        <f>SUM(S22:S47)</f>
        <v>2498.8689999999997</v>
      </c>
      <c r="T48" s="53">
        <f>Q48+R48+S48</f>
        <v>5840.851999999999</v>
      </c>
    </row>
    <row r="49" spans="3:20" ht="15.75" hidden="1" x14ac:dyDescent="0.25">
      <c r="D49" s="46" t="s">
        <v>86</v>
      </c>
      <c r="E49" s="46">
        <v>3165.64</v>
      </c>
      <c r="F49" s="46">
        <v>3165.64</v>
      </c>
      <c r="G49" s="46">
        <v>3165.64</v>
      </c>
      <c r="H49" s="51">
        <f>H50/H48</f>
        <v>3165.6400000000003</v>
      </c>
      <c r="I49" s="46">
        <v>3165.64</v>
      </c>
      <c r="J49" s="46">
        <v>3165.64</v>
      </c>
      <c r="K49" s="46">
        <v>3165.64</v>
      </c>
      <c r="L49" s="46">
        <f>L50/L48</f>
        <v>3165.64</v>
      </c>
      <c r="M49" s="46">
        <v>3165.64</v>
      </c>
      <c r="N49" s="46">
        <v>3165.64</v>
      </c>
      <c r="O49" s="46">
        <v>3165.64</v>
      </c>
      <c r="P49" s="46">
        <f>P50/P48</f>
        <v>3165.64</v>
      </c>
      <c r="Q49" s="46">
        <v>4275.2700000000004</v>
      </c>
      <c r="R49" s="46">
        <v>4275.2700000000004</v>
      </c>
      <c r="S49" s="46">
        <v>4275.2700000000004</v>
      </c>
      <c r="T49" s="46">
        <f>T50/T48</f>
        <v>4275.2700000000004</v>
      </c>
    </row>
    <row r="50" spans="3:20" ht="33" hidden="1" customHeight="1" x14ac:dyDescent="0.2">
      <c r="D50" s="46" t="s">
        <v>99</v>
      </c>
      <c r="E50" s="47">
        <f>E48*E49</f>
        <v>8269113.8634400005</v>
      </c>
      <c r="F50" s="47">
        <f t="shared" ref="F50" si="0">F48*F49</f>
        <v>6777733.3748399997</v>
      </c>
      <c r="G50" s="47">
        <f>G48*G49</f>
        <v>5979583.7272799993</v>
      </c>
      <c r="H50" s="47">
        <f>E50+F50+G50</f>
        <v>21026430.96556</v>
      </c>
      <c r="I50" s="47">
        <f>I49*I48</f>
        <v>3934371.3550399994</v>
      </c>
      <c r="J50" s="47">
        <f>J49*J48</f>
        <v>2256658.1303999997</v>
      </c>
      <c r="K50" s="47"/>
      <c r="L50" s="47">
        <f>I50+J50+K50</f>
        <v>6191029.485439999</v>
      </c>
      <c r="M50" s="47">
        <f>M49*M48</f>
        <v>0</v>
      </c>
      <c r="N50" s="47">
        <f>N49*N48</f>
        <v>0</v>
      </c>
      <c r="O50" s="47">
        <f>O49*O48</f>
        <v>1121655.8960800001</v>
      </c>
      <c r="P50" s="47">
        <f>M50+N50+O50</f>
        <v>1121655.8960800001</v>
      </c>
      <c r="Q50" s="47">
        <f>Q49*Q48</f>
        <v>5508565.6874400005</v>
      </c>
      <c r="R50" s="47">
        <f>R49*R48</f>
        <v>8779313.9729699995</v>
      </c>
      <c r="S50" s="47">
        <f>S49*S48</f>
        <v>10683339.66963</v>
      </c>
      <c r="T50" s="47">
        <f>Q50+R50+S50</f>
        <v>24971219.33004</v>
      </c>
    </row>
    <row r="51" spans="3:20" hidden="1" x14ac:dyDescent="0.2">
      <c r="D51" s="48"/>
      <c r="E51" s="48"/>
      <c r="F51" s="32"/>
      <c r="G51" s="32"/>
      <c r="H51" s="3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3:20" ht="45" hidden="1" x14ac:dyDescent="0.2">
      <c r="C52" s="32" t="s">
        <v>91</v>
      </c>
      <c r="D52" s="31" t="s">
        <v>92</v>
      </c>
      <c r="E52" s="4">
        <v>5.4878</v>
      </c>
      <c r="F52" s="4">
        <v>5.4878</v>
      </c>
      <c r="G52" s="4">
        <v>5.4878</v>
      </c>
      <c r="H52" s="32"/>
      <c r="I52" s="4">
        <v>5.4878</v>
      </c>
      <c r="J52" s="4">
        <v>5.4878</v>
      </c>
      <c r="K52" s="4">
        <v>0</v>
      </c>
      <c r="L52" s="4"/>
      <c r="M52" s="4">
        <v>0</v>
      </c>
      <c r="N52" s="4">
        <v>0</v>
      </c>
      <c r="O52" s="4">
        <v>0</v>
      </c>
      <c r="P52" s="4"/>
      <c r="Q52" s="4">
        <v>0</v>
      </c>
      <c r="R52" s="4">
        <v>0</v>
      </c>
      <c r="S52" s="4">
        <v>0</v>
      </c>
      <c r="T52" s="4"/>
    </row>
    <row r="53" spans="3:20" ht="45" hidden="1" x14ac:dyDescent="0.2">
      <c r="C53" s="41"/>
      <c r="D53" s="31" t="s">
        <v>93</v>
      </c>
      <c r="E53" s="4">
        <f>12.8081+16.0954</f>
        <v>28.903500000000001</v>
      </c>
      <c r="F53" s="4">
        <v>55.064</v>
      </c>
      <c r="G53" s="4">
        <v>55.064</v>
      </c>
      <c r="H53" s="32"/>
      <c r="I53" s="4">
        <f>29.87-(F53-30.058)</f>
        <v>4.8640000000000008</v>
      </c>
      <c r="J53" s="4">
        <v>12.806100000000001</v>
      </c>
      <c r="K53" s="4">
        <v>0</v>
      </c>
      <c r="L53" s="4"/>
      <c r="M53" s="4">
        <v>0</v>
      </c>
      <c r="N53" s="4">
        <v>0</v>
      </c>
      <c r="O53" s="4">
        <v>12.8081</v>
      </c>
      <c r="P53" s="4"/>
      <c r="Q53" s="4">
        <v>12.8081</v>
      </c>
      <c r="R53" s="4">
        <v>12.8081</v>
      </c>
      <c r="S53" s="4">
        <v>12.8081</v>
      </c>
      <c r="T53" s="4"/>
    </row>
    <row r="54" spans="3:20" ht="30" hidden="1" x14ac:dyDescent="0.2">
      <c r="D54" s="45" t="s">
        <v>100</v>
      </c>
      <c r="E54" s="45">
        <f>E52+E53</f>
        <v>34.391300000000001</v>
      </c>
      <c r="F54" s="45">
        <f>F52+F53</f>
        <v>60.5518</v>
      </c>
      <c r="G54" s="45">
        <f>G52+G53</f>
        <v>60.5518</v>
      </c>
      <c r="H54" s="45">
        <f>E54+F54+G54</f>
        <v>155.4949</v>
      </c>
      <c r="I54" s="45">
        <f>I52+I53</f>
        <v>10.351800000000001</v>
      </c>
      <c r="J54" s="45">
        <f>J52+J53</f>
        <v>18.293900000000001</v>
      </c>
      <c r="K54" s="45"/>
      <c r="L54" s="45">
        <f>I54+J54+K54</f>
        <v>28.645700000000001</v>
      </c>
      <c r="M54" s="45">
        <f>M52+M53</f>
        <v>0</v>
      </c>
      <c r="N54" s="45">
        <f>N52+N53</f>
        <v>0</v>
      </c>
      <c r="O54" s="45">
        <f>O52+O53</f>
        <v>12.8081</v>
      </c>
      <c r="P54" s="45">
        <f>M54+N54+O54</f>
        <v>12.8081</v>
      </c>
      <c r="Q54" s="45">
        <f>Q52+Q53</f>
        <v>12.8081</v>
      </c>
      <c r="R54" s="45">
        <f>R52+R53</f>
        <v>12.8081</v>
      </c>
      <c r="S54" s="45">
        <f>S52+S53</f>
        <v>12.8081</v>
      </c>
      <c r="T54" s="45">
        <f>Q54+R54+S54</f>
        <v>38.424300000000002</v>
      </c>
    </row>
    <row r="55" spans="3:20" ht="30" hidden="1" x14ac:dyDescent="0.2">
      <c r="D55" s="46" t="s">
        <v>94</v>
      </c>
      <c r="E55" s="46">
        <v>1376.32</v>
      </c>
      <c r="F55" s="46">
        <v>1376.32</v>
      </c>
      <c r="G55" s="46">
        <v>1376.32</v>
      </c>
      <c r="H55" s="46"/>
      <c r="I55" s="46">
        <v>1376.32</v>
      </c>
      <c r="J55" s="46">
        <v>1376.32</v>
      </c>
      <c r="K55" s="46">
        <v>1376.32</v>
      </c>
      <c r="L55" s="46"/>
      <c r="M55" s="46">
        <v>1376.32</v>
      </c>
      <c r="N55" s="46">
        <v>1376.32</v>
      </c>
      <c r="O55" s="46">
        <v>1376.32</v>
      </c>
      <c r="P55" s="46"/>
      <c r="Q55" s="46">
        <v>1376.32</v>
      </c>
      <c r="R55" s="46">
        <v>1376.32</v>
      </c>
      <c r="S55" s="46">
        <v>1376.32</v>
      </c>
      <c r="T55" s="46"/>
    </row>
    <row r="56" spans="3:20" ht="30.75" hidden="1" x14ac:dyDescent="0.25">
      <c r="D56" s="46" t="s">
        <v>95</v>
      </c>
      <c r="E56" s="46">
        <v>7316.54</v>
      </c>
      <c r="F56" s="46">
        <v>7316.54</v>
      </c>
      <c r="G56" s="46">
        <v>7316.54</v>
      </c>
      <c r="H56" s="52">
        <f>H57/H54</f>
        <v>6687.6047876682769</v>
      </c>
      <c r="I56" s="46">
        <v>7316.54</v>
      </c>
      <c r="J56" s="46">
        <v>7316.54</v>
      </c>
      <c r="K56" s="46">
        <v>7316.54</v>
      </c>
      <c r="L56" s="47">
        <f>L57/L54</f>
        <v>5040.5446976684107</v>
      </c>
      <c r="M56" s="46">
        <v>7316.54</v>
      </c>
      <c r="N56" s="46">
        <v>7316.54</v>
      </c>
      <c r="O56" s="46">
        <v>8066.68</v>
      </c>
      <c r="P56" s="47">
        <f>P57/P54</f>
        <v>8066.68</v>
      </c>
      <c r="Q56" s="46">
        <v>8066.68</v>
      </c>
      <c r="R56" s="46">
        <v>8066.68</v>
      </c>
      <c r="S56" s="46">
        <v>8066.68</v>
      </c>
      <c r="T56" s="47">
        <f>T57/T54</f>
        <v>8066.68</v>
      </c>
    </row>
    <row r="57" spans="3:20" ht="30" hidden="1" x14ac:dyDescent="0.2">
      <c r="D57" s="46" t="s">
        <v>101</v>
      </c>
      <c r="E57" s="47">
        <f>E52*E55+E53*E56</f>
        <v>219026.58278600001</v>
      </c>
      <c r="F57" s="47">
        <f t="shared" ref="F57" si="1">F52*F55+F53*F56</f>
        <v>410430.927456</v>
      </c>
      <c r="G57" s="47">
        <f>G52*G55+G53*G56</f>
        <v>410430.927456</v>
      </c>
      <c r="H57" s="47">
        <f>E57+F57+G57</f>
        <v>1039888.437698</v>
      </c>
      <c r="I57" s="47">
        <f>I52*I55+I53*I56</f>
        <v>43140.619456</v>
      </c>
      <c r="J57" s="47">
        <f>J52*J55+J53*J56</f>
        <v>101249.31179000001</v>
      </c>
      <c r="K57" s="47"/>
      <c r="L57" s="47">
        <f>I57+J57+K57</f>
        <v>144389.93124599999</v>
      </c>
      <c r="M57" s="47">
        <f>M52*M55+M53*M56</f>
        <v>0</v>
      </c>
      <c r="N57" s="47">
        <f>N52*N55+N53*N56</f>
        <v>0</v>
      </c>
      <c r="O57" s="47">
        <f>O53*O56</f>
        <v>103318.844108</v>
      </c>
      <c r="P57" s="47">
        <f>M57+N57+O57</f>
        <v>103318.844108</v>
      </c>
      <c r="Q57" s="47">
        <f>Q52*Q55+Q53*Q56</f>
        <v>103318.844108</v>
      </c>
      <c r="R57" s="47">
        <f>R52*R55+R53*R56</f>
        <v>103318.844108</v>
      </c>
      <c r="S57" s="47">
        <f>S53*S56</f>
        <v>103318.844108</v>
      </c>
      <c r="T57" s="47">
        <f>Q57+R57+S57</f>
        <v>309956.53232400003</v>
      </c>
    </row>
    <row r="58" spans="3:20" hidden="1" x14ac:dyDescent="0.2">
      <c r="D58" s="42" t="s">
        <v>102</v>
      </c>
      <c r="E58" s="42">
        <f>E54+E48</f>
        <v>2646.5373</v>
      </c>
      <c r="F58" s="42">
        <f>F54+F48</f>
        <v>2201.5828000000001</v>
      </c>
      <c r="G58" s="42">
        <f>G54+G48</f>
        <v>1949.4537999999998</v>
      </c>
      <c r="H58" s="42">
        <f>H48+H54</f>
        <v>6797.5738999999994</v>
      </c>
      <c r="I58" s="49">
        <f>I54+I48</f>
        <v>1253.1877999999997</v>
      </c>
      <c r="J58" s="49">
        <f>J54+J48</f>
        <v>731.15389999999991</v>
      </c>
      <c r="K58" s="49"/>
      <c r="L58" s="49">
        <f t="shared" ref="L58:T58" si="2">L48+L54</f>
        <v>1984.3416999999997</v>
      </c>
      <c r="M58" s="49">
        <f t="shared" si="2"/>
        <v>0</v>
      </c>
      <c r="N58" s="49">
        <f t="shared" si="2"/>
        <v>0</v>
      </c>
      <c r="O58" s="49">
        <f t="shared" si="2"/>
        <v>367.13010000000008</v>
      </c>
      <c r="P58" s="49">
        <f t="shared" si="2"/>
        <v>367.13010000000008</v>
      </c>
      <c r="Q58" s="49">
        <f t="shared" si="2"/>
        <v>1301.2800999999999</v>
      </c>
      <c r="R58" s="49">
        <f t="shared" si="2"/>
        <v>2066.3190999999997</v>
      </c>
      <c r="S58" s="49">
        <f t="shared" si="2"/>
        <v>2511.6770999999999</v>
      </c>
      <c r="T58" s="49">
        <f t="shared" si="2"/>
        <v>5879.2762999999986</v>
      </c>
    </row>
    <row r="59" spans="3:20" hidden="1" x14ac:dyDescent="0.2">
      <c r="D59" s="42" t="s">
        <v>103</v>
      </c>
      <c r="E59" s="49">
        <f>E50+E57</f>
        <v>8488140.4462260008</v>
      </c>
      <c r="F59" s="49">
        <f t="shared" ref="F59:G59" si="3">F50+F57</f>
        <v>7188164.3022959996</v>
      </c>
      <c r="G59" s="49">
        <f t="shared" si="3"/>
        <v>6390014.6547359992</v>
      </c>
      <c r="H59" s="49">
        <f>H57+H50</f>
        <v>22066319.403258</v>
      </c>
      <c r="I59" s="49">
        <f>I57+I50</f>
        <v>3977511.9744959995</v>
      </c>
      <c r="J59" s="49">
        <f>J50+J57</f>
        <v>2357907.4421899999</v>
      </c>
      <c r="K59" s="49"/>
      <c r="L59" s="49">
        <f>L50+L57</f>
        <v>6335419.4166859994</v>
      </c>
      <c r="M59" s="49">
        <f>M57+M50</f>
        <v>0</v>
      </c>
      <c r="N59" s="49">
        <f>N50+N57</f>
        <v>0</v>
      </c>
      <c r="O59" s="49">
        <f>O57+O50</f>
        <v>1224974.740188</v>
      </c>
      <c r="P59" s="49">
        <f>P50+P57</f>
        <v>1224974.740188</v>
      </c>
      <c r="Q59" s="49">
        <f>Q57+Q50</f>
        <v>5611884.5315480009</v>
      </c>
      <c r="R59" s="49">
        <f>R50+R57</f>
        <v>8882632.8170779999</v>
      </c>
      <c r="S59" s="49">
        <f>S57+S50</f>
        <v>10786658.513738001</v>
      </c>
      <c r="T59" s="49">
        <f>T50+T57</f>
        <v>25281175.862364002</v>
      </c>
    </row>
    <row r="60" spans="3:20" x14ac:dyDescent="0.2">
      <c r="E60" s="1"/>
    </row>
    <row r="61" spans="3:20" x14ac:dyDescent="0.2">
      <c r="E61" s="1"/>
    </row>
    <row r="62" spans="3:20" x14ac:dyDescent="0.2">
      <c r="E62" s="1"/>
    </row>
    <row r="63" spans="3:20" x14ac:dyDescent="0.2">
      <c r="E63" s="1"/>
    </row>
    <row r="64" spans="3:20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</sheetData>
  <mergeCells count="25">
    <mergeCell ref="A2:O2"/>
    <mergeCell ref="A4:B4"/>
    <mergeCell ref="C4:G4"/>
    <mergeCell ref="C5:G5"/>
    <mergeCell ref="A6:B6"/>
    <mergeCell ref="C6:G6"/>
    <mergeCell ref="C7:G7"/>
    <mergeCell ref="A8:B8"/>
    <mergeCell ref="C8:G8"/>
    <mergeCell ref="A11:A14"/>
    <mergeCell ref="B11:G11"/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 кв</vt:lpstr>
      <vt:lpstr>4 кв</vt:lpstr>
      <vt:lpstr>1 кв 23</vt:lpstr>
      <vt:lpstr>1 квартал 25 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2025-04-24T00:03:53Z</dcterms:modified>
</cp:coreProperties>
</file>