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120" yWindow="105" windowWidth="15120" windowHeight="8010" tabRatio="232" firstSheet="4" activeTab="4"/>
  </bookViews>
  <sheets>
    <sheet name="3 кв" sheetId="8" r:id="rId1"/>
    <sheet name="4 кв" sheetId="10" r:id="rId2"/>
    <sheet name="1 квартал 2025   " sheetId="17" r:id="rId3"/>
    <sheet name="2 квартал 2025    " sheetId="18" r:id="rId4"/>
    <sheet name="3 квартал 2025     " sheetId="20" r:id="rId5"/>
  </sheets>
  <calcPr calcId="162913"/>
</workbook>
</file>

<file path=xl/calcChain.xml><?xml version="1.0" encoding="utf-8"?>
<calcChain xmlns="http://schemas.openxmlformats.org/spreadsheetml/2006/main">
  <c r="M19" i="20" l="1"/>
  <c r="K19" i="20"/>
  <c r="K60" i="20"/>
  <c r="K62" i="20" s="1"/>
  <c r="L16" i="20" l="1"/>
  <c r="K16" i="20"/>
  <c r="R16" i="20"/>
  <c r="Q16" i="20"/>
  <c r="L17" i="20"/>
  <c r="K17" i="20"/>
  <c r="I17" i="20"/>
  <c r="I16" i="20" l="1"/>
  <c r="S57" i="20" l="1"/>
  <c r="R57" i="20"/>
  <c r="Q57" i="20"/>
  <c r="T57" i="20" s="1"/>
  <c r="O57" i="20"/>
  <c r="N57" i="20"/>
  <c r="M57" i="20"/>
  <c r="J57" i="20"/>
  <c r="G57" i="20"/>
  <c r="F57" i="20"/>
  <c r="S54" i="20"/>
  <c r="R54" i="20"/>
  <c r="Q54" i="20"/>
  <c r="O54" i="20"/>
  <c r="N54" i="20"/>
  <c r="M54" i="20"/>
  <c r="J54" i="20"/>
  <c r="G54" i="20"/>
  <c r="F54" i="20"/>
  <c r="I53" i="20"/>
  <c r="I57" i="20" s="1"/>
  <c r="E53" i="20"/>
  <c r="E54" i="20" s="1"/>
  <c r="O48" i="20"/>
  <c r="O50" i="20" s="1"/>
  <c r="N48" i="20"/>
  <c r="N50" i="20" s="1"/>
  <c r="N59" i="20" s="1"/>
  <c r="M48" i="20"/>
  <c r="M50" i="20" s="1"/>
  <c r="E46" i="20"/>
  <c r="Q24" i="20"/>
  <c r="S23" i="20"/>
  <c r="S48" i="20" s="1"/>
  <c r="R23" i="20"/>
  <c r="R48" i="20" s="1"/>
  <c r="Q23" i="20"/>
  <c r="J23" i="20"/>
  <c r="J48" i="20" s="1"/>
  <c r="J50" i="20" s="1"/>
  <c r="I23" i="20"/>
  <c r="I48" i="20" s="1"/>
  <c r="G23" i="20"/>
  <c r="G48" i="20" s="1"/>
  <c r="G50" i="20" s="1"/>
  <c r="F23" i="20"/>
  <c r="F48" i="20" s="1"/>
  <c r="E23" i="20"/>
  <c r="E48" i="20" s="1"/>
  <c r="R17" i="20"/>
  <c r="Q17" i="20"/>
  <c r="K60" i="18"/>
  <c r="J59" i="20" l="1"/>
  <c r="P54" i="20"/>
  <c r="Q48" i="20"/>
  <c r="T48" i="20" s="1"/>
  <c r="O59" i="20"/>
  <c r="N58" i="20"/>
  <c r="G59" i="20"/>
  <c r="J58" i="20"/>
  <c r="E57" i="20"/>
  <c r="H57" i="20" s="1"/>
  <c r="O58" i="20"/>
  <c r="P50" i="20"/>
  <c r="T54" i="20"/>
  <c r="T56" i="20" s="1"/>
  <c r="E50" i="20"/>
  <c r="H48" i="20"/>
  <c r="F50" i="20"/>
  <c r="F59" i="20" s="1"/>
  <c r="F58" i="20"/>
  <c r="I50" i="20"/>
  <c r="L50" i="20" s="1"/>
  <c r="L48" i="20"/>
  <c r="R58" i="20"/>
  <c r="R50" i="20"/>
  <c r="R59" i="20" s="1"/>
  <c r="H54" i="20"/>
  <c r="H56" i="20" s="1"/>
  <c r="E58" i="20"/>
  <c r="M59" i="20"/>
  <c r="G58" i="20"/>
  <c r="S58" i="20"/>
  <c r="S50" i="20"/>
  <c r="S59" i="20" s="1"/>
  <c r="L57" i="20"/>
  <c r="M58" i="20"/>
  <c r="I54" i="20"/>
  <c r="P57" i="20"/>
  <c r="P48" i="20"/>
  <c r="P58" i="20" s="1"/>
  <c r="S57" i="18"/>
  <c r="R57" i="18"/>
  <c r="Q57" i="18"/>
  <c r="O57" i="18"/>
  <c r="N57" i="18"/>
  <c r="M57" i="18"/>
  <c r="P57" i="18" s="1"/>
  <c r="J57" i="18"/>
  <c r="G57" i="18"/>
  <c r="F57" i="18"/>
  <c r="E57" i="18"/>
  <c r="H57" i="18" s="1"/>
  <c r="S54" i="18"/>
  <c r="R54" i="18"/>
  <c r="Q54" i="18"/>
  <c r="T54" i="18" s="1"/>
  <c r="P54" i="18"/>
  <c r="O54" i="18"/>
  <c r="N54" i="18"/>
  <c r="M54" i="18"/>
  <c r="J54" i="18"/>
  <c r="G54" i="18"/>
  <c r="F54" i="18"/>
  <c r="I53" i="18"/>
  <c r="I57" i="18" s="1"/>
  <c r="E53" i="18"/>
  <c r="E54" i="18" s="1"/>
  <c r="O48" i="18"/>
  <c r="O58" i="18" s="1"/>
  <c r="N48" i="18"/>
  <c r="N58" i="18" s="1"/>
  <c r="M48" i="18"/>
  <c r="M58" i="18" s="1"/>
  <c r="E46" i="18"/>
  <c r="Q24" i="18"/>
  <c r="S23" i="18"/>
  <c r="S48" i="18" s="1"/>
  <c r="R23" i="18"/>
  <c r="R48" i="18" s="1"/>
  <c r="Q23" i="18"/>
  <c r="J23" i="18"/>
  <c r="J48" i="18" s="1"/>
  <c r="J50" i="18" s="1"/>
  <c r="J59" i="18" s="1"/>
  <c r="I23" i="18"/>
  <c r="I48" i="18" s="1"/>
  <c r="G23" i="18"/>
  <c r="G48" i="18" s="1"/>
  <c r="G50" i="18" s="1"/>
  <c r="G59" i="18" s="1"/>
  <c r="F23" i="18"/>
  <c r="F48" i="18" s="1"/>
  <c r="E23" i="18"/>
  <c r="E48" i="18" s="1"/>
  <c r="E50" i="18" s="1"/>
  <c r="Q17" i="18"/>
  <c r="L17" i="18"/>
  <c r="R17" i="18" s="1"/>
  <c r="L16" i="18"/>
  <c r="Q16" i="18" s="1"/>
  <c r="P56" i="20" l="1"/>
  <c r="T58" i="20"/>
  <c r="Q50" i="20"/>
  <c r="Q59" i="20" s="1"/>
  <c r="Q58" i="20"/>
  <c r="Q48" i="18"/>
  <c r="P56" i="18"/>
  <c r="I54" i="18"/>
  <c r="I59" i="20"/>
  <c r="L59" i="20"/>
  <c r="L49" i="20"/>
  <c r="I58" i="20"/>
  <c r="L54" i="20"/>
  <c r="L58" i="20" s="1"/>
  <c r="P49" i="20"/>
  <c r="H58" i="20"/>
  <c r="P59" i="20"/>
  <c r="H50" i="20"/>
  <c r="E59" i="20"/>
  <c r="R58" i="18"/>
  <c r="R50" i="18"/>
  <c r="R59" i="18" s="1"/>
  <c r="H54" i="18"/>
  <c r="E58" i="18"/>
  <c r="L57" i="18"/>
  <c r="S58" i="18"/>
  <c r="S50" i="18"/>
  <c r="S59" i="18" s="1"/>
  <c r="F58" i="18"/>
  <c r="F50" i="18"/>
  <c r="F59" i="18" s="1"/>
  <c r="G58" i="18"/>
  <c r="E59" i="18"/>
  <c r="I58" i="18"/>
  <c r="Q58" i="18"/>
  <c r="Q50" i="18"/>
  <c r="Q59" i="18" s="1"/>
  <c r="T48" i="18"/>
  <c r="T58" i="18" s="1"/>
  <c r="I50" i="18"/>
  <c r="L50" i="18" s="1"/>
  <c r="L48" i="18"/>
  <c r="J58" i="18"/>
  <c r="H56" i="18"/>
  <c r="P48" i="18"/>
  <c r="P58" i="18" s="1"/>
  <c r="M50" i="18"/>
  <c r="L54" i="18"/>
  <c r="H48" i="18"/>
  <c r="H58" i="18" s="1"/>
  <c r="N50" i="18"/>
  <c r="N59" i="18" s="1"/>
  <c r="O50" i="18"/>
  <c r="O59" i="18" s="1"/>
  <c r="M59" i="18"/>
  <c r="T57" i="18"/>
  <c r="T56" i="18" s="1"/>
  <c r="T50" i="20" l="1"/>
  <c r="T59" i="20"/>
  <c r="T49" i="20"/>
  <c r="L56" i="20"/>
  <c r="H49" i="20"/>
  <c r="H59" i="20"/>
  <c r="L56" i="18"/>
  <c r="L58" i="18"/>
  <c r="H50" i="18"/>
  <c r="I59" i="18"/>
  <c r="P50" i="18"/>
  <c r="L59" i="18"/>
  <c r="L49" i="18"/>
  <c r="T50" i="18"/>
  <c r="T59" i="18" l="1"/>
  <c r="T49" i="18"/>
  <c r="P59" i="18"/>
  <c r="P49" i="18"/>
  <c r="H49" i="18"/>
  <c r="H59" i="18"/>
  <c r="K17" i="17" l="1"/>
  <c r="K16" i="17"/>
  <c r="K60" i="17" s="1"/>
  <c r="L16" i="17" l="1"/>
  <c r="L17" i="17"/>
  <c r="S57" i="17"/>
  <c r="R57" i="17"/>
  <c r="Q57" i="17"/>
  <c r="O57" i="17"/>
  <c r="N57" i="17"/>
  <c r="M57" i="17"/>
  <c r="J57" i="17"/>
  <c r="G57" i="17"/>
  <c r="F57" i="17"/>
  <c r="S54" i="17"/>
  <c r="R54" i="17"/>
  <c r="Q54" i="17"/>
  <c r="T54" i="17" s="1"/>
  <c r="O54" i="17"/>
  <c r="N54" i="17"/>
  <c r="M54" i="17"/>
  <c r="P54" i="17" s="1"/>
  <c r="J54" i="17"/>
  <c r="G54" i="17"/>
  <c r="F54" i="17"/>
  <c r="E54" i="17"/>
  <c r="I53" i="17"/>
  <c r="I57" i="17" s="1"/>
  <c r="E53" i="17"/>
  <c r="E57" i="17" s="1"/>
  <c r="H57" i="17" s="1"/>
  <c r="O48" i="17"/>
  <c r="O50" i="17" s="1"/>
  <c r="N48" i="17"/>
  <c r="N50" i="17" s="1"/>
  <c r="M48" i="17"/>
  <c r="M50" i="17" s="1"/>
  <c r="I48" i="17"/>
  <c r="E46" i="17"/>
  <c r="Q24" i="17"/>
  <c r="S23" i="17"/>
  <c r="S48" i="17" s="1"/>
  <c r="R23" i="17"/>
  <c r="R48" i="17" s="1"/>
  <c r="Q23" i="17"/>
  <c r="J23" i="17"/>
  <c r="J48" i="17" s="1"/>
  <c r="J58" i="17" s="1"/>
  <c r="I23" i="17"/>
  <c r="G23" i="17"/>
  <c r="G48" i="17" s="1"/>
  <c r="G50" i="17" s="1"/>
  <c r="F23" i="17"/>
  <c r="F48" i="17" s="1"/>
  <c r="F50" i="17" s="1"/>
  <c r="E23" i="17"/>
  <c r="E48" i="17" s="1"/>
  <c r="F59" i="17" l="1"/>
  <c r="Q48" i="17"/>
  <c r="Q58" i="17" s="1"/>
  <c r="G59" i="17"/>
  <c r="L48" i="17"/>
  <c r="P57" i="17"/>
  <c r="T57" i="17"/>
  <c r="T56" i="17" s="1"/>
  <c r="N59" i="17"/>
  <c r="O59" i="17"/>
  <c r="N58" i="17"/>
  <c r="O58" i="17"/>
  <c r="S58" i="17"/>
  <c r="S50" i="17"/>
  <c r="P56" i="17"/>
  <c r="L57" i="17"/>
  <c r="E58" i="17"/>
  <c r="H48" i="17"/>
  <c r="E50" i="17"/>
  <c r="Q50" i="17"/>
  <c r="P50" i="17"/>
  <c r="M59" i="17"/>
  <c r="F58" i="17"/>
  <c r="G58" i="17"/>
  <c r="H56" i="17"/>
  <c r="R58" i="17"/>
  <c r="R50" i="17"/>
  <c r="R59" i="17" s="1"/>
  <c r="S59" i="17"/>
  <c r="M58" i="17"/>
  <c r="I50" i="17"/>
  <c r="I59" i="17" s="1"/>
  <c r="H54" i="17"/>
  <c r="J50" i="17"/>
  <c r="J59" i="17" s="1"/>
  <c r="I54" i="17"/>
  <c r="P48" i="17"/>
  <c r="P58" i="17" s="1"/>
  <c r="T48" i="17" l="1"/>
  <c r="T58" i="17" s="1"/>
  <c r="H58" i="17"/>
  <c r="E59" i="17"/>
  <c r="H50" i="17"/>
  <c r="P49" i="17"/>
  <c r="P59" i="17"/>
  <c r="L50" i="17"/>
  <c r="T50" i="17"/>
  <c r="I58" i="17"/>
  <c r="L54" i="17"/>
  <c r="L58" i="17" s="1"/>
  <c r="Q59" i="17"/>
  <c r="L59" i="17" l="1"/>
  <c r="L49" i="17"/>
  <c r="H49" i="17"/>
  <c r="H59" i="17"/>
  <c r="T59" i="17"/>
  <c r="T49" i="17"/>
  <c r="L56" i="17"/>
  <c r="S55" i="10" l="1"/>
  <c r="Q55" i="10"/>
  <c r="T55" i="10" s="1"/>
  <c r="U55" i="10" s="1"/>
  <c r="Q50" i="10"/>
  <c r="T50" i="10" s="1"/>
  <c r="R50" i="10"/>
  <c r="R55" i="10" s="1"/>
  <c r="S50" i="10"/>
  <c r="P50" i="10"/>
  <c r="S23" i="10" l="1"/>
  <c r="S48" i="10" s="1"/>
  <c r="S53" i="10" s="1"/>
  <c r="S51" i="10" l="1"/>
  <c r="Q23" i="10"/>
  <c r="Q48" i="10" s="1"/>
  <c r="P23" i="10"/>
  <c r="P48" i="10" s="1"/>
  <c r="P51" i="10" s="1"/>
  <c r="R23" i="10"/>
  <c r="R48" i="10" s="1"/>
  <c r="T48" i="10" l="1"/>
  <c r="T51" i="10" s="1"/>
  <c r="Q53" i="10"/>
  <c r="Q51" i="10"/>
  <c r="R53" i="10"/>
  <c r="R51" i="10"/>
  <c r="K50" i="10"/>
  <c r="L33" i="10"/>
  <c r="J33" i="10"/>
  <c r="I33" i="10"/>
  <c r="G33" i="10"/>
  <c r="F33" i="10"/>
  <c r="E33" i="10"/>
  <c r="T53" i="10" l="1"/>
  <c r="U53" i="10" s="1"/>
  <c r="L50" i="10"/>
  <c r="H33" i="10"/>
  <c r="O73" i="10" s="1"/>
  <c r="L32" i="8"/>
  <c r="K49" i="8"/>
  <c r="J32" i="8"/>
  <c r="I32" i="8"/>
  <c r="L49" i="8" s="1"/>
  <c r="F32" i="8" l="1"/>
  <c r="G32" i="8"/>
  <c r="E32" i="8"/>
  <c r="H32" i="8" s="1"/>
</calcChain>
</file>

<file path=xl/sharedStrings.xml><?xml version="1.0" encoding="utf-8"?>
<sst xmlns="http://schemas.openxmlformats.org/spreadsheetml/2006/main" count="414" uniqueCount="116">
  <si>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</si>
  <si>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№ 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</si>
  <si>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</si>
  <si>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</si>
  <si>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</si>
  <si>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</si>
  <si>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</t>
  </si>
  <si>
    <t>запрос котировок</t>
  </si>
  <si>
    <t>единственный поставщик (подрядчик)</t>
  </si>
  <si>
    <t>иное</t>
  </si>
  <si>
    <t>размещение заказов без проведения торгов</t>
  </si>
  <si>
    <t>Предмет закупки (товары, работы, услуги)</t>
  </si>
  <si>
    <t>Единица измерения</t>
  </si>
  <si>
    <t>Количество (объем, товаров, работ, услуг)</t>
  </si>
  <si>
    <t xml:space="preserve">Поставщик (подрядная организация)
</t>
  </si>
  <si>
    <t>Примечание</t>
  </si>
  <si>
    <t>за период</t>
  </si>
  <si>
    <t>предоставляемые</t>
  </si>
  <si>
    <t>на территории</t>
  </si>
  <si>
    <t>(наименование субъекта Российской Федерации)</t>
  </si>
  <si>
    <t>(наименование субъекта естественных монополий)</t>
  </si>
  <si>
    <t>форма 9ж-1</t>
  </si>
  <si>
    <t xml:space="preserve">Сумма закупки (товаров, работ, услуг)
 (тыс. руб.)  
</t>
  </si>
  <si>
    <t>Реквизиты договора</t>
  </si>
  <si>
    <t>Способ закупки*</t>
  </si>
  <si>
    <t>*</t>
  </si>
  <si>
    <t>Республика Саха (Якутия)</t>
  </si>
  <si>
    <t>тыс. Гкал</t>
  </si>
  <si>
    <t>ООО Ассоциация АЯМ</t>
  </si>
  <si>
    <t>теплоэнергия</t>
  </si>
  <si>
    <r>
      <t>Цена за единицу товара, работ, услуг (руб./Гкал</t>
    </r>
    <r>
      <rPr>
        <sz val="12"/>
        <color indexed="8"/>
        <rFont val="Arial"/>
        <family val="2"/>
        <charset val="204"/>
      </rPr>
      <t>)</t>
    </r>
  </si>
  <si>
    <t>АО "АК "ЖДЯ"</t>
  </si>
  <si>
    <t>ян</t>
  </si>
  <si>
    <t>фев</t>
  </si>
  <si>
    <t>март</t>
  </si>
  <si>
    <t>Договор №19 на поставку тепловой энергии и теплоносителя 01.01.2022г.</t>
  </si>
  <si>
    <t>апр</t>
  </si>
  <si>
    <t>май</t>
  </si>
  <si>
    <t>июнь</t>
  </si>
  <si>
    <t>янв-май</t>
  </si>
  <si>
    <t>июль</t>
  </si>
  <si>
    <t>сентябрь</t>
  </si>
  <si>
    <t>октябрь</t>
  </si>
  <si>
    <t>АО "Теплоэнергосервис"</t>
  </si>
  <si>
    <t>Договор № 50155 от 18.10.2022г. теплоснабжения и поставки горячей воды (теплоносителя)</t>
  </si>
  <si>
    <t>3 квартал 2022</t>
  </si>
  <si>
    <t>4 квартал 2022</t>
  </si>
  <si>
    <t>ноябрь</t>
  </si>
  <si>
    <t>потери</t>
  </si>
  <si>
    <t>мед центр</t>
  </si>
  <si>
    <t>гараж маяк 14</t>
  </si>
  <si>
    <t>адм зд маяк 14</t>
  </si>
  <si>
    <t>мц линейн 11</t>
  </si>
  <si>
    <t>кц маяк 6</t>
  </si>
  <si>
    <t>адм зд тараб34</t>
  </si>
  <si>
    <t>столярн цех</t>
  </si>
  <si>
    <t>насосная станц</t>
  </si>
  <si>
    <t>жд вокз</t>
  </si>
  <si>
    <t>склад масел</t>
  </si>
  <si>
    <t>пост охр</t>
  </si>
  <si>
    <t>пжарн емк</t>
  </si>
  <si>
    <t>лок депо 1-2</t>
  </si>
  <si>
    <t>лок депо 3</t>
  </si>
  <si>
    <t>то4</t>
  </si>
  <si>
    <t>цех обточки то3</t>
  </si>
  <si>
    <t>тепл отстой</t>
  </si>
  <si>
    <t>тов касса</t>
  </si>
  <si>
    <t>бытовка стропальщ</t>
  </si>
  <si>
    <t>адм зд</t>
  </si>
  <si>
    <t>адм зд тр инспекц</t>
  </si>
  <si>
    <t>тепл склад</t>
  </si>
  <si>
    <t>корп пути</t>
  </si>
  <si>
    <t>склад тараб</t>
  </si>
  <si>
    <t>дом отд лок бр</t>
  </si>
  <si>
    <t>алексеевск школь 1</t>
  </si>
  <si>
    <t>в окт добавилась стройка алексеевск, школьная 1</t>
  </si>
  <si>
    <t>декабрь</t>
  </si>
  <si>
    <t xml:space="preserve">август </t>
  </si>
  <si>
    <t>Чехова 9</t>
  </si>
  <si>
    <t>Кирова18</t>
  </si>
  <si>
    <t>нет реализ</t>
  </si>
  <si>
    <t xml:space="preserve"> добавились чехова 9, Кирова 18, склад Тараб 34</t>
  </si>
  <si>
    <t>ИТОГО АЯМ</t>
  </si>
  <si>
    <t>ИТОГО ТЭС</t>
  </si>
  <si>
    <t>ИТОГО</t>
  </si>
  <si>
    <t>4 квартал</t>
  </si>
  <si>
    <t>Тариф АЯМ</t>
  </si>
  <si>
    <t>Тариф ТЭС</t>
  </si>
  <si>
    <t>янв</t>
  </si>
  <si>
    <t>февр</t>
  </si>
  <si>
    <t>пжарн емк 2 шт</t>
  </si>
  <si>
    <t>Ранее алексеевск школь 1</t>
  </si>
  <si>
    <t>алексеевск лесная 2 (квартиры)</t>
  </si>
  <si>
    <t>алексеевск лесная 2 нежил</t>
  </si>
  <si>
    <t>Тариф ТЭС (квартиры)</t>
  </si>
  <si>
    <t xml:space="preserve">Тариф ТЭС нежил </t>
  </si>
  <si>
    <t>ИТОГО Гкал АЯМ</t>
  </si>
  <si>
    <t>ИТОГО руб АЯМ</t>
  </si>
  <si>
    <t>ИТОГО Гкал ТЭС</t>
  </si>
  <si>
    <t>ИТОГО руб ТЭС</t>
  </si>
  <si>
    <t>ИТОГО Гкал</t>
  </si>
  <si>
    <t>ИТОГО руб</t>
  </si>
  <si>
    <t>1 квартал</t>
  </si>
  <si>
    <t>апрель</t>
  </si>
  <si>
    <t>мц линейн 6</t>
  </si>
  <si>
    <t xml:space="preserve">2 квартал </t>
  </si>
  <si>
    <t>август</t>
  </si>
  <si>
    <t xml:space="preserve">3 квартал </t>
  </si>
  <si>
    <t xml:space="preserve">4 квартал </t>
  </si>
  <si>
    <t>Договор №19 на поставку тепловой энергии и теплоносителя 01.01.2024г.</t>
  </si>
  <si>
    <t>Договор № 50155 от 01.01.2024 теплоснабжения и поставки горячей воды (теплоносителя)</t>
  </si>
  <si>
    <t>1 квартал 2025</t>
  </si>
  <si>
    <t>2 квартал 2025</t>
  </si>
  <si>
    <t>3 квартал 2025</t>
  </si>
  <si>
    <t>Договор № 50155 теплоснабжения и поставки горячей воды (теплоносителя)</t>
  </si>
  <si>
    <t>МУП "Теплоэнергосервис"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</si>
</sst>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u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top" wrapText="1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NumberFormat="1" applyFont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4" fontId="3" fillId="7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center" wrapText="1"/>
    </xf>
    <xf numFmtId="4" fontId="3" fillId="0" borderId="2" xfId="0" applyNumberFormat="1" applyFont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wrapText="1"/>
    </xf>
    <xf numFmtId="4" fontId="6" fillId="7" borderId="2" xfId="0" applyNumberFormat="1" applyFont="1" applyFill="1" applyBorder="1" applyAlignment="1">
      <alignment horizontal="center" wrapText="1"/>
    </xf>
    <xf numFmtId="4" fontId="3" fillId="6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6" fontId="3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49"/>
  <sheetViews>
    <sheetView topLeftCell="A4" zoomScale="70" zoomScaleNormal="70" workbookViewId="0">
      <selection activeCell="L21" sqref="L21:L22"/>
    </sheetView>
  </sheetViews>
  <sheetFormatPr defaultRowHeight="15" x14ac:dyDescent="0.2"/>
  <cols>
    <col min="1" max="2" width="9.140625" style="1"/>
    <col min="3" max="4" width="12.7109375" style="1" customWidth="1"/>
    <col min="5" max="5" width="12.7109375" style="13" customWidth="1"/>
    <col min="6" max="6" width="12.7109375" style="1" customWidth="1"/>
    <col min="7" max="7" width="9.5703125" style="1" bestFit="1" customWidth="1"/>
    <col min="8" max="8" width="14.85546875" style="1" customWidth="1"/>
    <col min="9" max="9" width="14.855468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6" style="1" customWidth="1"/>
    <col min="15" max="15" width="16" style="1" customWidth="1"/>
    <col min="16" max="16" width="14.85546875" style="1" bestFit="1" customWidth="1"/>
    <col min="17" max="17" width="15" style="1" customWidth="1"/>
    <col min="18" max="16384" width="9.140625" style="1"/>
  </cols>
  <sheetData>
    <row r="1" spans="1:15" x14ac:dyDescent="0.2">
      <c r="O1" s="1" t="s">
        <v>21</v>
      </c>
    </row>
    <row r="2" spans="1:15" ht="15.7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4" spans="1:15" ht="15.75" customHeight="1" x14ac:dyDescent="0.2">
      <c r="A4" s="71" t="s">
        <v>17</v>
      </c>
      <c r="B4" s="71"/>
      <c r="C4" s="74" t="s">
        <v>31</v>
      </c>
      <c r="D4" s="74"/>
      <c r="E4" s="74"/>
      <c r="F4" s="74"/>
      <c r="G4" s="74"/>
    </row>
    <row r="5" spans="1:15" x14ac:dyDescent="0.2">
      <c r="C5" s="75" t="s">
        <v>20</v>
      </c>
      <c r="D5" s="75"/>
      <c r="E5" s="75"/>
      <c r="F5" s="75"/>
      <c r="G5" s="75"/>
    </row>
    <row r="6" spans="1:15" ht="15.75" customHeight="1" x14ac:dyDescent="0.25">
      <c r="A6" s="71" t="s">
        <v>18</v>
      </c>
      <c r="B6" s="71"/>
      <c r="C6" s="72" t="s">
        <v>26</v>
      </c>
      <c r="D6" s="72"/>
      <c r="E6" s="72"/>
      <c r="F6" s="72"/>
      <c r="G6" s="72"/>
    </row>
    <row r="7" spans="1:15" x14ac:dyDescent="0.2">
      <c r="C7" s="70" t="s">
        <v>19</v>
      </c>
      <c r="D7" s="70"/>
      <c r="E7" s="70"/>
      <c r="F7" s="70"/>
      <c r="G7" s="70"/>
    </row>
    <row r="8" spans="1:15" ht="15.75" x14ac:dyDescent="0.25">
      <c r="A8" s="71" t="s">
        <v>16</v>
      </c>
      <c r="B8" s="71"/>
      <c r="C8" s="72" t="s">
        <v>45</v>
      </c>
      <c r="D8" s="72"/>
      <c r="E8" s="72"/>
      <c r="F8" s="72"/>
      <c r="G8" s="72"/>
    </row>
    <row r="9" spans="1:15" x14ac:dyDescent="0.2">
      <c r="A9" s="11"/>
      <c r="B9" s="11"/>
      <c r="C9" s="2"/>
      <c r="D9" s="2"/>
      <c r="E9" s="14"/>
      <c r="F9" s="2"/>
      <c r="G9" s="2"/>
    </row>
    <row r="11" spans="1:15" s="3" customFormat="1" ht="15.75" customHeight="1" x14ac:dyDescent="0.25">
      <c r="A11" s="68" t="s">
        <v>1</v>
      </c>
      <c r="B11" s="68" t="s">
        <v>24</v>
      </c>
      <c r="C11" s="68"/>
      <c r="D11" s="68"/>
      <c r="E11" s="68"/>
      <c r="F11" s="68"/>
      <c r="G11" s="68"/>
      <c r="H11" s="68" t="s">
        <v>11</v>
      </c>
      <c r="I11" s="68" t="s">
        <v>30</v>
      </c>
      <c r="J11" s="68" t="s">
        <v>12</v>
      </c>
      <c r="K11" s="68" t="s">
        <v>13</v>
      </c>
      <c r="L11" s="68" t="s">
        <v>22</v>
      </c>
      <c r="M11" s="68" t="s">
        <v>14</v>
      </c>
      <c r="N11" s="68" t="s">
        <v>23</v>
      </c>
      <c r="O11" s="68" t="s">
        <v>15</v>
      </c>
    </row>
    <row r="12" spans="1:15" s="3" customFormat="1" ht="53.25" customHeight="1" x14ac:dyDescent="0.25">
      <c r="A12" s="68"/>
      <c r="B12" s="68" t="s">
        <v>2</v>
      </c>
      <c r="C12" s="68" t="s">
        <v>6</v>
      </c>
      <c r="D12" s="68"/>
      <c r="E12" s="68" t="s">
        <v>10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s="3" customFormat="1" x14ac:dyDescent="0.25">
      <c r="A13" s="68"/>
      <c r="B13" s="68"/>
      <c r="C13" s="10" t="s">
        <v>4</v>
      </c>
      <c r="D13" s="10" t="s">
        <v>5</v>
      </c>
      <c r="E13" s="69" t="s">
        <v>7</v>
      </c>
      <c r="F13" s="68" t="s">
        <v>8</v>
      </c>
      <c r="G13" s="68" t="s">
        <v>9</v>
      </c>
      <c r="H13" s="68"/>
      <c r="I13" s="68"/>
      <c r="J13" s="68"/>
      <c r="K13" s="68"/>
      <c r="L13" s="68"/>
      <c r="M13" s="68"/>
      <c r="N13" s="68"/>
      <c r="O13" s="68"/>
    </row>
    <row r="14" spans="1:15" s="3" customFormat="1" ht="48.75" customHeight="1" x14ac:dyDescent="0.25">
      <c r="A14" s="68"/>
      <c r="B14" s="68"/>
      <c r="C14" s="10" t="s">
        <v>3</v>
      </c>
      <c r="D14" s="10" t="s">
        <v>3</v>
      </c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10">
        <v>1</v>
      </c>
      <c r="B16" s="10"/>
      <c r="C16" s="10"/>
      <c r="D16" s="10"/>
      <c r="E16" s="16"/>
      <c r="F16" s="10" t="s">
        <v>25</v>
      </c>
      <c r="G16" s="10"/>
      <c r="H16" s="10" t="s">
        <v>29</v>
      </c>
      <c r="I16" s="5">
        <v>2812.35</v>
      </c>
      <c r="J16" s="10" t="s">
        <v>27</v>
      </c>
      <c r="K16" s="5">
        <v>0.14000000000000001</v>
      </c>
      <c r="L16" s="6"/>
      <c r="M16" s="7" t="s">
        <v>28</v>
      </c>
      <c r="N16" s="10" t="s">
        <v>35</v>
      </c>
      <c r="O16" s="10"/>
    </row>
    <row r="17" spans="1:15" x14ac:dyDescent="0.2">
      <c r="K17" s="12"/>
    </row>
    <row r="18" spans="1:15" x14ac:dyDescent="0.2">
      <c r="A18" s="8"/>
      <c r="B18" s="8"/>
      <c r="C18" s="8"/>
      <c r="D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</row>
    <row r="20" spans="1:15" x14ac:dyDescent="0.2">
      <c r="A20" s="9"/>
      <c r="B20" s="9"/>
      <c r="C20" s="9"/>
      <c r="D20" s="9"/>
      <c r="E20" s="9" t="s">
        <v>32</v>
      </c>
      <c r="F20" s="9" t="s">
        <v>33</v>
      </c>
      <c r="G20" s="9" t="s">
        <v>34</v>
      </c>
      <c r="H20" s="9"/>
      <c r="I20" s="9" t="s">
        <v>36</v>
      </c>
      <c r="J20" s="9" t="s">
        <v>37</v>
      </c>
      <c r="K20" s="9" t="s">
        <v>39</v>
      </c>
      <c r="L20" s="9" t="s">
        <v>38</v>
      </c>
      <c r="M20" s="9"/>
      <c r="N20" s="9" t="s">
        <v>40</v>
      </c>
    </row>
    <row r="21" spans="1:15" x14ac:dyDescent="0.2">
      <c r="A21" s="8"/>
      <c r="B21" s="8"/>
      <c r="C21" s="8"/>
      <c r="D21" s="8"/>
      <c r="E21" s="13">
        <v>27.088000000000001</v>
      </c>
      <c r="F21" s="13">
        <v>21.605</v>
      </c>
      <c r="G21" s="18">
        <v>157.17500000000001</v>
      </c>
      <c r="H21" s="8"/>
      <c r="I21" s="13">
        <v>107.053</v>
      </c>
      <c r="J21" s="13">
        <v>12.474</v>
      </c>
      <c r="K21" s="13">
        <v>69.760999999999996</v>
      </c>
      <c r="L21" s="8">
        <v>1.331</v>
      </c>
      <c r="M21" s="8"/>
      <c r="N21" s="8"/>
    </row>
    <row r="22" spans="1:15" x14ac:dyDescent="0.2">
      <c r="A22" s="8"/>
      <c r="B22" s="8"/>
      <c r="C22" s="8"/>
      <c r="D22" s="8"/>
      <c r="E22" s="13">
        <v>3.69</v>
      </c>
      <c r="F22" s="13">
        <v>3.07</v>
      </c>
      <c r="G22" s="18">
        <v>16.38</v>
      </c>
      <c r="H22" s="8"/>
      <c r="I22" s="13">
        <v>10.62</v>
      </c>
      <c r="J22" s="13">
        <v>1.2869999999999999</v>
      </c>
      <c r="K22" s="13">
        <v>190.49199999999999</v>
      </c>
      <c r="L22" s="8">
        <v>0.54</v>
      </c>
      <c r="M22" s="8"/>
      <c r="N22" s="8"/>
    </row>
    <row r="23" spans="1:15" x14ac:dyDescent="0.2">
      <c r="E23" s="13">
        <v>18</v>
      </c>
      <c r="F23" s="13">
        <v>14.56</v>
      </c>
      <c r="G23" s="13">
        <v>1.6359999999999999</v>
      </c>
      <c r="I23" s="13">
        <v>1.1379999999999999</v>
      </c>
      <c r="J23" s="13">
        <v>7.28</v>
      </c>
      <c r="K23" s="13">
        <v>107.65300000000001</v>
      </c>
    </row>
    <row r="24" spans="1:15" x14ac:dyDescent="0.2">
      <c r="E24" s="13">
        <v>16.52</v>
      </c>
      <c r="F24" s="13">
        <v>13.46</v>
      </c>
      <c r="G24" s="13">
        <v>4.1180000000000003</v>
      </c>
      <c r="I24" s="13">
        <v>2.8660000000000001</v>
      </c>
      <c r="J24" s="13">
        <v>3.0910000000000002</v>
      </c>
      <c r="K24" s="13">
        <v>3.3639999999999999</v>
      </c>
    </row>
    <row r="25" spans="1:15" x14ac:dyDescent="0.2">
      <c r="E25" s="13">
        <v>88.569000000000003</v>
      </c>
      <c r="F25" s="13">
        <v>73.37</v>
      </c>
      <c r="G25" s="18">
        <v>20.047000000000001</v>
      </c>
      <c r="I25" s="13">
        <v>15.872</v>
      </c>
      <c r="J25" s="13">
        <v>27.51</v>
      </c>
      <c r="K25" s="13">
        <v>49.311</v>
      </c>
    </row>
    <row r="26" spans="1:15" x14ac:dyDescent="0.2">
      <c r="E26" s="13">
        <v>39.881999999999998</v>
      </c>
      <c r="F26" s="13">
        <v>33.158999999999999</v>
      </c>
      <c r="G26" s="18">
        <v>2.774</v>
      </c>
      <c r="I26" s="13">
        <v>1.931</v>
      </c>
      <c r="J26" s="13">
        <v>13.484</v>
      </c>
      <c r="K26" s="13">
        <v>722.37599999999998</v>
      </c>
    </row>
    <row r="27" spans="1:15" x14ac:dyDescent="0.2">
      <c r="E27" s="13">
        <v>57.002000000000002</v>
      </c>
      <c r="F27" s="13">
        <v>47.268000000000001</v>
      </c>
      <c r="G27" s="18">
        <v>13.015000000000001</v>
      </c>
      <c r="I27" s="13">
        <v>10.89</v>
      </c>
      <c r="J27" s="13">
        <v>18.183</v>
      </c>
      <c r="K27" s="13">
        <v>398.18700000000001</v>
      </c>
    </row>
    <row r="28" spans="1:15" x14ac:dyDescent="0.2">
      <c r="E28" s="13">
        <v>112.169</v>
      </c>
      <c r="F28" s="13">
        <v>174.85400000000001</v>
      </c>
      <c r="G28" s="18">
        <v>11.507</v>
      </c>
      <c r="I28" s="13">
        <v>6.9470000000000001</v>
      </c>
      <c r="J28" s="13">
        <v>65.569999999999993</v>
      </c>
      <c r="K28" s="13">
        <v>2409.652</v>
      </c>
    </row>
    <row r="29" spans="1:15" x14ac:dyDescent="0.2">
      <c r="E29" s="13">
        <v>26.31</v>
      </c>
      <c r="F29" s="13">
        <v>21.12</v>
      </c>
      <c r="G29" s="18">
        <v>65.942999999999998</v>
      </c>
      <c r="I29" s="13">
        <v>44.914999999999999</v>
      </c>
      <c r="J29" s="13">
        <v>10.925000000000001</v>
      </c>
      <c r="K29" s="13">
        <v>337.43299999999999</v>
      </c>
    </row>
    <row r="30" spans="1:15" x14ac:dyDescent="0.2">
      <c r="E30" s="13">
        <v>2.1720000000000002</v>
      </c>
      <c r="F30" s="13">
        <v>1.806</v>
      </c>
      <c r="G30" s="18">
        <v>30.12</v>
      </c>
      <c r="I30" s="13">
        <v>20.994</v>
      </c>
      <c r="J30" s="13">
        <v>0.75900000000000001</v>
      </c>
      <c r="K30" s="13">
        <v>628.75900000000001</v>
      </c>
    </row>
    <row r="31" spans="1:15" x14ac:dyDescent="0.2">
      <c r="E31" s="13">
        <v>0</v>
      </c>
      <c r="F31" s="13">
        <v>10.013999999999999</v>
      </c>
      <c r="G31" s="19">
        <v>42.625999999999998</v>
      </c>
      <c r="I31" s="13">
        <v>29.241</v>
      </c>
      <c r="J31" s="13">
        <v>1.911</v>
      </c>
      <c r="K31" s="13">
        <v>15.898</v>
      </c>
    </row>
    <row r="32" spans="1:15" x14ac:dyDescent="0.2">
      <c r="E32" s="13">
        <f>SUM(E21:E31)</f>
        <v>391.40200000000004</v>
      </c>
      <c r="F32" s="13">
        <f>SUM(F21:F31)</f>
        <v>414.286</v>
      </c>
      <c r="G32" s="13">
        <f>SUM(G21:G31)</f>
        <v>365.34099999999995</v>
      </c>
      <c r="H32" s="17">
        <f>E32+F32+G32</f>
        <v>1171.029</v>
      </c>
      <c r="I32" s="21">
        <f>SUM(I21:I31)</f>
        <v>252.46699999999998</v>
      </c>
      <c r="J32" s="21">
        <f>SUM(J21:J31)</f>
        <v>162.47399999999999</v>
      </c>
      <c r="K32" s="13">
        <v>7.1539999999999999</v>
      </c>
      <c r="L32" s="20">
        <f>SUM(L21:L22)</f>
        <v>1.871</v>
      </c>
    </row>
    <row r="33" spans="11:11" x14ac:dyDescent="0.2">
      <c r="K33" s="1">
        <v>57.798000000000002</v>
      </c>
    </row>
    <row r="34" spans="11:11" x14ac:dyDescent="0.2">
      <c r="K34" s="1">
        <v>23.684000000000001</v>
      </c>
    </row>
    <row r="35" spans="11:11" x14ac:dyDescent="0.2">
      <c r="K35" s="1">
        <v>16.919</v>
      </c>
    </row>
    <row r="36" spans="11:11" x14ac:dyDescent="0.2">
      <c r="K36" s="1">
        <v>649.101</v>
      </c>
    </row>
    <row r="37" spans="11:11" x14ac:dyDescent="0.2">
      <c r="K37" s="1">
        <v>932.50800000000004</v>
      </c>
    </row>
    <row r="38" spans="11:11" x14ac:dyDescent="0.2">
      <c r="K38" s="1">
        <v>117.604</v>
      </c>
    </row>
    <row r="39" spans="11:11" x14ac:dyDescent="0.2">
      <c r="K39" s="1">
        <v>96.497</v>
      </c>
    </row>
    <row r="40" spans="11:11" x14ac:dyDescent="0.2">
      <c r="K40" s="1">
        <v>84.033000000000001</v>
      </c>
    </row>
    <row r="41" spans="11:11" x14ac:dyDescent="0.2">
      <c r="K41" s="1">
        <v>53.738</v>
      </c>
    </row>
    <row r="42" spans="11:11" x14ac:dyDescent="0.2">
      <c r="K42" s="1">
        <v>24.846</v>
      </c>
    </row>
    <row r="43" spans="11:11" x14ac:dyDescent="0.2">
      <c r="K43" s="1">
        <v>114.633</v>
      </c>
    </row>
    <row r="44" spans="11:11" x14ac:dyDescent="0.2">
      <c r="K44" s="1">
        <v>94.058999999999997</v>
      </c>
    </row>
    <row r="45" spans="11:11" x14ac:dyDescent="0.2">
      <c r="K45" s="1">
        <v>81.91</v>
      </c>
    </row>
    <row r="46" spans="11:11" x14ac:dyDescent="0.2">
      <c r="K46" s="1">
        <v>52.381</v>
      </c>
    </row>
    <row r="47" spans="11:11" x14ac:dyDescent="0.2">
      <c r="K47" s="1">
        <v>24.219000000000001</v>
      </c>
    </row>
    <row r="48" spans="11:11" x14ac:dyDescent="0.2">
      <c r="K48" s="1">
        <v>254.33099999999999</v>
      </c>
    </row>
    <row r="49" spans="11:12" x14ac:dyDescent="0.2">
      <c r="K49" s="20">
        <f>SUM(K21:K48)</f>
        <v>7618.3010000000004</v>
      </c>
      <c r="L49" s="1">
        <f>I32+J32+K49+L32</f>
        <v>8035.1130000000003</v>
      </c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U73"/>
  <sheetViews>
    <sheetView topLeftCell="A8" zoomScale="70" zoomScaleNormal="70" workbookViewId="0">
      <selection activeCell="I16" sqref="I16"/>
    </sheetView>
  </sheetViews>
  <sheetFormatPr defaultRowHeight="15" x14ac:dyDescent="0.2"/>
  <cols>
    <col min="1" max="2" width="9.140625" style="1"/>
    <col min="3" max="4" width="12.7109375" style="1" customWidth="1"/>
    <col min="5" max="5" width="12.7109375" style="13" customWidth="1"/>
    <col min="6" max="6" width="12.7109375" style="1" customWidth="1"/>
    <col min="7" max="7" width="9.5703125" style="1" bestFit="1" customWidth="1"/>
    <col min="8" max="8" width="16.7109375" style="1" customWidth="1"/>
    <col min="9" max="9" width="14.855468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5" x14ac:dyDescent="0.2">
      <c r="O1" s="1" t="s">
        <v>21</v>
      </c>
    </row>
    <row r="2" spans="1:15" ht="15.7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4" spans="1:15" ht="15.75" customHeight="1" x14ac:dyDescent="0.2">
      <c r="A4" s="71" t="s">
        <v>17</v>
      </c>
      <c r="B4" s="71"/>
      <c r="C4" s="74" t="s">
        <v>31</v>
      </c>
      <c r="D4" s="74"/>
      <c r="E4" s="74"/>
      <c r="F4" s="74"/>
      <c r="G4" s="74"/>
    </row>
    <row r="5" spans="1:15" x14ac:dyDescent="0.2">
      <c r="C5" s="75" t="s">
        <v>20</v>
      </c>
      <c r="D5" s="75"/>
      <c r="E5" s="75"/>
      <c r="F5" s="75"/>
      <c r="G5" s="75"/>
    </row>
    <row r="6" spans="1:15" ht="15.75" customHeight="1" x14ac:dyDescent="0.25">
      <c r="A6" s="71" t="s">
        <v>18</v>
      </c>
      <c r="B6" s="71"/>
      <c r="C6" s="72" t="s">
        <v>26</v>
      </c>
      <c r="D6" s="72"/>
      <c r="E6" s="72"/>
      <c r="F6" s="72"/>
      <c r="G6" s="72"/>
    </row>
    <row r="7" spans="1:15" x14ac:dyDescent="0.2">
      <c r="C7" s="70" t="s">
        <v>19</v>
      </c>
      <c r="D7" s="70"/>
      <c r="E7" s="70"/>
      <c r="F7" s="70"/>
      <c r="G7" s="70"/>
    </row>
    <row r="8" spans="1:15" ht="15.75" x14ac:dyDescent="0.25">
      <c r="A8" s="71" t="s">
        <v>16</v>
      </c>
      <c r="B8" s="71"/>
      <c r="C8" s="72" t="s">
        <v>46</v>
      </c>
      <c r="D8" s="72"/>
      <c r="E8" s="72"/>
      <c r="F8" s="72"/>
      <c r="G8" s="72"/>
    </row>
    <row r="9" spans="1:15" x14ac:dyDescent="0.2">
      <c r="A9" s="23"/>
      <c r="B9" s="23"/>
      <c r="C9" s="2"/>
      <c r="D9" s="2"/>
      <c r="E9" s="14"/>
      <c r="F9" s="2"/>
      <c r="G9" s="2"/>
    </row>
    <row r="11" spans="1:15" s="3" customFormat="1" ht="15.75" customHeight="1" x14ac:dyDescent="0.25">
      <c r="A11" s="68" t="s">
        <v>1</v>
      </c>
      <c r="B11" s="68" t="s">
        <v>24</v>
      </c>
      <c r="C11" s="68"/>
      <c r="D11" s="68"/>
      <c r="E11" s="68"/>
      <c r="F11" s="68"/>
      <c r="G11" s="68"/>
      <c r="H11" s="68" t="s">
        <v>11</v>
      </c>
      <c r="I11" s="68" t="s">
        <v>30</v>
      </c>
      <c r="J11" s="68" t="s">
        <v>12</v>
      </c>
      <c r="K11" s="68" t="s">
        <v>13</v>
      </c>
      <c r="L11" s="68" t="s">
        <v>22</v>
      </c>
      <c r="M11" s="68" t="s">
        <v>14</v>
      </c>
      <c r="N11" s="68" t="s">
        <v>23</v>
      </c>
      <c r="O11" s="68" t="s">
        <v>15</v>
      </c>
    </row>
    <row r="12" spans="1:15" s="3" customFormat="1" ht="53.25" customHeight="1" x14ac:dyDescent="0.25">
      <c r="A12" s="68"/>
      <c r="B12" s="68" t="s">
        <v>2</v>
      </c>
      <c r="C12" s="68" t="s">
        <v>6</v>
      </c>
      <c r="D12" s="68"/>
      <c r="E12" s="68" t="s">
        <v>10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s="3" customFormat="1" x14ac:dyDescent="0.25">
      <c r="A13" s="68"/>
      <c r="B13" s="68"/>
      <c r="C13" s="24" t="s">
        <v>4</v>
      </c>
      <c r="D13" s="24" t="s">
        <v>5</v>
      </c>
      <c r="E13" s="69" t="s">
        <v>7</v>
      </c>
      <c r="F13" s="68" t="s">
        <v>8</v>
      </c>
      <c r="G13" s="68" t="s">
        <v>9</v>
      </c>
      <c r="H13" s="68"/>
      <c r="I13" s="68"/>
      <c r="J13" s="68"/>
      <c r="K13" s="68"/>
      <c r="L13" s="68"/>
      <c r="M13" s="68"/>
      <c r="N13" s="68"/>
      <c r="O13" s="68"/>
    </row>
    <row r="14" spans="1:15" s="3" customFormat="1" ht="48.75" customHeight="1" x14ac:dyDescent="0.25">
      <c r="A14" s="68"/>
      <c r="B14" s="68"/>
      <c r="C14" s="24" t="s">
        <v>3</v>
      </c>
      <c r="D14" s="24" t="s">
        <v>3</v>
      </c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24">
        <v>1</v>
      </c>
      <c r="B16" s="24"/>
      <c r="C16" s="24"/>
      <c r="D16" s="24"/>
      <c r="E16" s="25"/>
      <c r="F16" s="24" t="s">
        <v>25</v>
      </c>
      <c r="G16" s="24"/>
      <c r="H16" s="24" t="s">
        <v>29</v>
      </c>
      <c r="I16" s="5">
        <v>3129.2</v>
      </c>
      <c r="J16" s="24" t="s">
        <v>27</v>
      </c>
      <c r="K16" s="5">
        <v>5.86</v>
      </c>
      <c r="L16" s="6">
        <v>18341.8</v>
      </c>
      <c r="M16" s="7" t="s">
        <v>28</v>
      </c>
      <c r="N16" s="24" t="s">
        <v>35</v>
      </c>
      <c r="O16" s="24"/>
    </row>
    <row r="17" spans="1:20" ht="30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37">
        <v>7082.27</v>
      </c>
      <c r="J17" s="37" t="s">
        <v>27</v>
      </c>
      <c r="K17" s="37">
        <v>0.14699999999999999</v>
      </c>
      <c r="L17" s="36">
        <v>1041.4000000000001</v>
      </c>
      <c r="M17" s="37" t="s">
        <v>43</v>
      </c>
      <c r="N17" s="37" t="s">
        <v>44</v>
      </c>
      <c r="O17" s="26"/>
      <c r="P17" s="27"/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22"/>
    </row>
    <row r="21" spans="1:20" x14ac:dyDescent="0.2">
      <c r="A21" s="9"/>
      <c r="B21" s="9"/>
      <c r="C21" s="9"/>
      <c r="D21" s="9"/>
      <c r="E21" s="9" t="s">
        <v>32</v>
      </c>
      <c r="F21" s="9" t="s">
        <v>33</v>
      </c>
      <c r="G21" s="9" t="s">
        <v>34</v>
      </c>
      <c r="H21" s="9"/>
      <c r="I21" s="9" t="s">
        <v>36</v>
      </c>
      <c r="J21" s="9" t="s">
        <v>37</v>
      </c>
      <c r="K21" s="9" t="s">
        <v>39</v>
      </c>
      <c r="L21" s="9" t="s">
        <v>38</v>
      </c>
      <c r="M21" s="9" t="s">
        <v>40</v>
      </c>
      <c r="N21" s="9" t="s">
        <v>77</v>
      </c>
      <c r="O21" s="28"/>
      <c r="P21" s="29" t="s">
        <v>41</v>
      </c>
      <c r="Q21" s="29" t="s">
        <v>42</v>
      </c>
      <c r="R21" s="29" t="s">
        <v>47</v>
      </c>
      <c r="S21" s="29" t="s">
        <v>76</v>
      </c>
      <c r="T21" s="29" t="s">
        <v>85</v>
      </c>
    </row>
    <row r="22" spans="1:20" x14ac:dyDescent="0.2">
      <c r="A22" s="8"/>
      <c r="B22" s="8"/>
      <c r="C22" s="8"/>
      <c r="D22" s="8"/>
      <c r="E22" s="13">
        <v>27.088000000000001</v>
      </c>
      <c r="F22" s="13">
        <v>21.605</v>
      </c>
      <c r="G22" s="18">
        <v>157.17500000000001</v>
      </c>
      <c r="H22" s="8"/>
      <c r="I22" s="13">
        <v>107.053</v>
      </c>
      <c r="J22" s="13">
        <v>12.474</v>
      </c>
      <c r="K22" s="13">
        <v>69.760999999999996</v>
      </c>
      <c r="L22" s="8">
        <v>1.331</v>
      </c>
      <c r="M22" s="8" t="s">
        <v>80</v>
      </c>
      <c r="N22" s="8" t="s">
        <v>80</v>
      </c>
      <c r="O22" s="30" t="s">
        <v>73</v>
      </c>
      <c r="P22" s="4">
        <v>8.6219999999999999</v>
      </c>
      <c r="Q22" s="4">
        <v>13.273</v>
      </c>
      <c r="R22" s="4">
        <v>26.797999999999998</v>
      </c>
      <c r="S22" s="4">
        <v>42.96</v>
      </c>
      <c r="T22" s="4"/>
    </row>
    <row r="23" spans="1:20" x14ac:dyDescent="0.2">
      <c r="A23" s="8"/>
      <c r="B23" s="8"/>
      <c r="C23" s="8"/>
      <c r="D23" s="8"/>
      <c r="E23" s="13">
        <v>3.69</v>
      </c>
      <c r="F23" s="13">
        <v>3.07</v>
      </c>
      <c r="G23" s="18">
        <v>16.38</v>
      </c>
      <c r="H23" s="8"/>
      <c r="I23" s="13">
        <v>10.62</v>
      </c>
      <c r="J23" s="13">
        <v>1.2869999999999999</v>
      </c>
      <c r="K23" s="13">
        <v>190.49199999999999</v>
      </c>
      <c r="L23" s="8">
        <v>0.54</v>
      </c>
      <c r="M23" s="8"/>
      <c r="N23" s="8"/>
      <c r="O23" s="30" t="s">
        <v>48</v>
      </c>
      <c r="P23" s="4">
        <f>0.549+1.383+0.94+28.488</f>
        <v>31.36</v>
      </c>
      <c r="Q23" s="4">
        <f>128.785+1.998+1.178+2.965</f>
        <v>134.92599999999999</v>
      </c>
      <c r="R23" s="4">
        <f>2.974+1.754+230.682</f>
        <v>235.41</v>
      </c>
      <c r="S23" s="4">
        <f>7.365+290.366+3.552</f>
        <v>301.28300000000002</v>
      </c>
      <c r="T23" s="4"/>
    </row>
    <row r="24" spans="1:20" x14ac:dyDescent="0.2">
      <c r="E24" s="13">
        <v>18</v>
      </c>
      <c r="F24" s="13">
        <v>14.56</v>
      </c>
      <c r="G24" s="13">
        <v>1.6359999999999999</v>
      </c>
      <c r="I24" s="13">
        <v>1.1379999999999999</v>
      </c>
      <c r="J24" s="13">
        <v>7.28</v>
      </c>
      <c r="K24" s="13">
        <v>107.65300000000001</v>
      </c>
      <c r="O24" s="4" t="s">
        <v>49</v>
      </c>
      <c r="P24" s="4">
        <v>4.46</v>
      </c>
      <c r="Q24" s="4">
        <v>8.67</v>
      </c>
      <c r="R24" s="4">
        <v>20.5</v>
      </c>
      <c r="S24" s="4">
        <v>22.128</v>
      </c>
      <c r="T24" s="4"/>
    </row>
    <row r="25" spans="1:20" x14ac:dyDescent="0.2">
      <c r="E25" s="13">
        <v>16.52</v>
      </c>
      <c r="F25" s="13">
        <v>13.46</v>
      </c>
      <c r="G25" s="13">
        <v>4.1180000000000003</v>
      </c>
      <c r="I25" s="13">
        <v>2.8660000000000001</v>
      </c>
      <c r="J25" s="13">
        <v>3.0910000000000002</v>
      </c>
      <c r="K25" s="13">
        <v>3.3639999999999999</v>
      </c>
      <c r="O25" s="4" t="s">
        <v>50</v>
      </c>
      <c r="P25" s="4">
        <v>1.776</v>
      </c>
      <c r="Q25" s="4">
        <v>7.2220000000000004</v>
      </c>
      <c r="R25" s="4">
        <v>12.67</v>
      </c>
      <c r="S25" s="4">
        <v>15.877000000000001</v>
      </c>
      <c r="T25" s="4"/>
    </row>
    <row r="26" spans="1:20" x14ac:dyDescent="0.2">
      <c r="E26" s="13">
        <v>88.569000000000003</v>
      </c>
      <c r="F26" s="13">
        <v>73.37</v>
      </c>
      <c r="G26" s="18">
        <v>20.047000000000001</v>
      </c>
      <c r="I26" s="13">
        <v>15.872</v>
      </c>
      <c r="J26" s="13">
        <v>27.51</v>
      </c>
      <c r="K26" s="13">
        <v>49.311</v>
      </c>
      <c r="O26" s="4" t="s">
        <v>51</v>
      </c>
      <c r="P26" s="4">
        <v>18.885000000000002</v>
      </c>
      <c r="Q26" s="4">
        <v>46.604999999999997</v>
      </c>
      <c r="R26" s="4">
        <v>70.741</v>
      </c>
      <c r="S26" s="4">
        <v>85.688000000000002</v>
      </c>
      <c r="T26" s="4"/>
    </row>
    <row r="27" spans="1:20" x14ac:dyDescent="0.2">
      <c r="E27" s="13">
        <v>39.881999999999998</v>
      </c>
      <c r="F27" s="13">
        <v>33.158999999999999</v>
      </c>
      <c r="G27" s="18">
        <v>2.774</v>
      </c>
      <c r="I27" s="13">
        <v>1.931</v>
      </c>
      <c r="J27" s="13">
        <v>13.484</v>
      </c>
      <c r="K27" s="13">
        <v>722.37599999999998</v>
      </c>
      <c r="O27" s="4" t="s">
        <v>52</v>
      </c>
      <c r="P27" s="4">
        <v>9.4320000000000004</v>
      </c>
      <c r="Q27" s="4">
        <v>21.777000000000001</v>
      </c>
      <c r="R27" s="4">
        <v>32.136000000000003</v>
      </c>
      <c r="S27" s="4">
        <v>38.631</v>
      </c>
      <c r="T27" s="4"/>
    </row>
    <row r="28" spans="1:20" x14ac:dyDescent="0.2">
      <c r="E28" s="13">
        <v>57.002000000000002</v>
      </c>
      <c r="F28" s="13">
        <v>47.268000000000001</v>
      </c>
      <c r="G28" s="18">
        <v>13.015000000000001</v>
      </c>
      <c r="I28" s="13">
        <v>10.89</v>
      </c>
      <c r="J28" s="13">
        <v>18.183</v>
      </c>
      <c r="K28" s="13">
        <v>398.18700000000001</v>
      </c>
      <c r="O28" s="4" t="s">
        <v>53</v>
      </c>
      <c r="P28" s="4">
        <v>12.548999999999999</v>
      </c>
      <c r="Q28" s="4">
        <v>30.338999999999999</v>
      </c>
      <c r="R28" s="4">
        <v>45.65</v>
      </c>
      <c r="S28" s="4">
        <v>55.158999999999999</v>
      </c>
      <c r="T28" s="4"/>
    </row>
    <row r="29" spans="1:20" x14ac:dyDescent="0.2">
      <c r="E29" s="13">
        <v>112.169</v>
      </c>
      <c r="F29" s="13">
        <v>174.85400000000001</v>
      </c>
      <c r="G29" s="18">
        <v>11.507</v>
      </c>
      <c r="I29" s="13">
        <v>6.9470000000000001</v>
      </c>
      <c r="J29" s="13">
        <v>65.569999999999993</v>
      </c>
      <c r="K29" s="13">
        <v>2409.652</v>
      </c>
      <c r="O29" s="4" t="s">
        <v>54</v>
      </c>
      <c r="P29" s="4">
        <v>44.962000000000003</v>
      </c>
      <c r="Q29" s="4">
        <v>111.083</v>
      </c>
      <c r="R29" s="4">
        <v>168.60900000000001</v>
      </c>
      <c r="S29" s="4">
        <v>204.18899999999999</v>
      </c>
      <c r="T29" s="4"/>
    </row>
    <row r="30" spans="1:20" x14ac:dyDescent="0.2">
      <c r="E30" s="13">
        <v>26.31</v>
      </c>
      <c r="F30" s="13">
        <v>21.12</v>
      </c>
      <c r="G30" s="18">
        <v>65.942999999999998</v>
      </c>
      <c r="I30" s="13">
        <v>44.914999999999999</v>
      </c>
      <c r="J30" s="13">
        <v>10.925000000000001</v>
      </c>
      <c r="K30" s="13">
        <v>337.43299999999999</v>
      </c>
      <c r="O30" s="4" t="s">
        <v>55</v>
      </c>
      <c r="P30" s="4">
        <v>4.0069999999999997</v>
      </c>
      <c r="Q30" s="4">
        <v>12.116</v>
      </c>
      <c r="R30" s="4">
        <v>20.63</v>
      </c>
      <c r="S30" s="4">
        <v>26.126000000000001</v>
      </c>
      <c r="T30" s="4"/>
    </row>
    <row r="31" spans="1:20" x14ac:dyDescent="0.2">
      <c r="E31" s="13">
        <v>2.1720000000000002</v>
      </c>
      <c r="F31" s="13">
        <v>1.806</v>
      </c>
      <c r="G31" s="18">
        <v>30.12</v>
      </c>
      <c r="I31" s="13">
        <v>20.994</v>
      </c>
      <c r="J31" s="13">
        <v>0.75900000000000001</v>
      </c>
      <c r="K31" s="13">
        <v>628.75900000000001</v>
      </c>
      <c r="O31" s="4" t="s">
        <v>56</v>
      </c>
      <c r="P31" s="4">
        <v>3.6829999999999998</v>
      </c>
      <c r="Q31" s="4">
        <v>10.457000000000001</v>
      </c>
      <c r="R31" s="4">
        <v>16.690000000000001</v>
      </c>
      <c r="S31" s="4">
        <v>20.466999999999999</v>
      </c>
      <c r="T31" s="4"/>
    </row>
    <row r="32" spans="1:20" x14ac:dyDescent="0.2">
      <c r="E32" s="13">
        <v>0</v>
      </c>
      <c r="F32" s="13">
        <v>10.013999999999999</v>
      </c>
      <c r="G32" s="19">
        <v>42.625999999999998</v>
      </c>
      <c r="I32" s="13">
        <v>29.241</v>
      </c>
      <c r="J32" s="13">
        <v>1.911</v>
      </c>
      <c r="K32" s="13">
        <v>15.898</v>
      </c>
      <c r="O32" s="4" t="s">
        <v>57</v>
      </c>
      <c r="P32" s="4">
        <v>11.967000000000001</v>
      </c>
      <c r="Q32" s="4">
        <v>29.564</v>
      </c>
      <c r="R32" s="4">
        <v>44.874000000000002</v>
      </c>
      <c r="S32" s="4">
        <v>54.343000000000004</v>
      </c>
      <c r="T32" s="4"/>
    </row>
    <row r="33" spans="5:20" x14ac:dyDescent="0.2">
      <c r="E33" s="13">
        <f>SUM(E22:E32)</f>
        <v>391.40200000000004</v>
      </c>
      <c r="F33" s="13">
        <f>SUM(F22:F32)</f>
        <v>414.286</v>
      </c>
      <c r="G33" s="13">
        <f>SUM(G22:G32)</f>
        <v>365.34099999999995</v>
      </c>
      <c r="H33" s="17">
        <f>E33+F33+G33</f>
        <v>1171.029</v>
      </c>
      <c r="I33" s="21">
        <f>SUM(I22:I32)</f>
        <v>252.46699999999998</v>
      </c>
      <c r="J33" s="21">
        <f>SUM(J22:J32)</f>
        <v>162.47399999999999</v>
      </c>
      <c r="K33" s="13">
        <v>7.1539999999999999</v>
      </c>
      <c r="L33" s="20">
        <f>SUM(L22:L23)</f>
        <v>1.871</v>
      </c>
      <c r="O33" s="4" t="s">
        <v>58</v>
      </c>
      <c r="P33" s="4">
        <v>5.6840000000000002</v>
      </c>
      <c r="Q33" s="4">
        <v>16.135999999999999</v>
      </c>
      <c r="R33" s="4">
        <v>25.754000000000001</v>
      </c>
      <c r="S33" s="4">
        <v>31.584</v>
      </c>
      <c r="T33" s="4"/>
    </row>
    <row r="34" spans="5:20" x14ac:dyDescent="0.2">
      <c r="K34" s="1">
        <v>57.798000000000002</v>
      </c>
      <c r="O34" s="4" t="s">
        <v>59</v>
      </c>
      <c r="P34" s="4">
        <v>0.21199999999999999</v>
      </c>
      <c r="Q34" s="4">
        <v>0.52200000000000002</v>
      </c>
      <c r="R34" s="4">
        <v>0.79300000000000004</v>
      </c>
      <c r="S34" s="4">
        <v>0.96</v>
      </c>
      <c r="T34" s="4"/>
    </row>
    <row r="35" spans="5:20" x14ac:dyDescent="0.2">
      <c r="K35" s="1">
        <v>23.684000000000001</v>
      </c>
      <c r="O35" s="4" t="s">
        <v>60</v>
      </c>
      <c r="P35" s="4">
        <v>1.506</v>
      </c>
      <c r="Q35" s="4">
        <v>6.81</v>
      </c>
      <c r="R35" s="4">
        <v>12.198</v>
      </c>
      <c r="S35" s="4">
        <v>15.353999999999999</v>
      </c>
      <c r="T35" s="4"/>
    </row>
    <row r="36" spans="5:20" x14ac:dyDescent="0.2">
      <c r="K36" s="1">
        <v>16.919</v>
      </c>
      <c r="O36" s="4" t="s">
        <v>61</v>
      </c>
      <c r="P36" s="4">
        <v>45.378</v>
      </c>
      <c r="Q36" s="4">
        <v>112.11</v>
      </c>
      <c r="R36" s="4">
        <v>170.16800000000001</v>
      </c>
      <c r="S36" s="4">
        <v>206.078</v>
      </c>
      <c r="T36" s="4"/>
    </row>
    <row r="37" spans="5:20" x14ac:dyDescent="0.2">
      <c r="K37" s="1">
        <v>649.101</v>
      </c>
      <c r="O37" s="4" t="s">
        <v>62</v>
      </c>
      <c r="P37" s="4">
        <v>25.013000000000002</v>
      </c>
      <c r="Q37" s="4">
        <v>61.796999999999997</v>
      </c>
      <c r="R37" s="4">
        <v>93.8</v>
      </c>
      <c r="S37" s="4">
        <v>113.59399999999999</v>
      </c>
      <c r="T37" s="4"/>
    </row>
    <row r="38" spans="5:20" x14ac:dyDescent="0.2">
      <c r="K38" s="1">
        <v>932.50800000000004</v>
      </c>
      <c r="O38" s="4" t="s">
        <v>64</v>
      </c>
      <c r="P38" s="4">
        <v>127.22199999999999</v>
      </c>
      <c r="Q38" s="4">
        <v>361.18</v>
      </c>
      <c r="R38" s="4">
        <v>576.47400000000005</v>
      </c>
      <c r="S38" s="4">
        <v>706.95399999999995</v>
      </c>
      <c r="T38" s="4"/>
    </row>
    <row r="39" spans="5:20" x14ac:dyDescent="0.2">
      <c r="K39" s="1">
        <v>117.604</v>
      </c>
      <c r="O39" s="4" t="s">
        <v>63</v>
      </c>
      <c r="P39" s="4">
        <v>17.814</v>
      </c>
      <c r="Q39" s="4">
        <v>50.576999999999998</v>
      </c>
      <c r="R39" s="4">
        <v>80.725999999999999</v>
      </c>
      <c r="S39" s="4">
        <v>98.997</v>
      </c>
      <c r="T39" s="4"/>
    </row>
    <row r="40" spans="5:20" x14ac:dyDescent="0.2">
      <c r="K40" s="1">
        <v>96.497</v>
      </c>
      <c r="O40" s="4" t="s">
        <v>65</v>
      </c>
      <c r="P40" s="4">
        <v>39.497999999999998</v>
      </c>
      <c r="Q40" s="4">
        <v>97.581000000000003</v>
      </c>
      <c r="R40" s="4">
        <v>148.11600000000001</v>
      </c>
      <c r="S40" s="4">
        <v>179.37100000000001</v>
      </c>
      <c r="T40" s="4"/>
    </row>
    <row r="41" spans="5:20" x14ac:dyDescent="0.2">
      <c r="K41" s="1">
        <v>84.033000000000001</v>
      </c>
      <c r="O41" s="4" t="s">
        <v>66</v>
      </c>
      <c r="P41" s="4">
        <v>0.998</v>
      </c>
      <c r="Q41" s="4">
        <v>2.4670000000000001</v>
      </c>
      <c r="R41" s="4">
        <v>3.7450000000000001</v>
      </c>
      <c r="S41" s="4">
        <v>4.5350000000000001</v>
      </c>
      <c r="T41" s="4"/>
    </row>
    <row r="42" spans="5:20" ht="30" x14ac:dyDescent="0.2">
      <c r="K42" s="1">
        <v>53.738</v>
      </c>
      <c r="O42" s="4" t="s">
        <v>67</v>
      </c>
      <c r="P42" s="4">
        <v>0.44900000000000001</v>
      </c>
      <c r="Q42" s="4">
        <v>1.1100000000000001</v>
      </c>
      <c r="R42" s="4">
        <v>1.6850000000000001</v>
      </c>
      <c r="S42" s="4">
        <v>2.0409999999999999</v>
      </c>
      <c r="T42" s="4"/>
    </row>
    <row r="43" spans="5:20" x14ac:dyDescent="0.2">
      <c r="K43" s="1">
        <v>24.846</v>
      </c>
      <c r="O43" s="4" t="s">
        <v>68</v>
      </c>
      <c r="P43" s="4">
        <v>3.6309999999999998</v>
      </c>
      <c r="Q43" s="4">
        <v>8.9700000000000006</v>
      </c>
      <c r="R43" s="4">
        <v>13.615</v>
      </c>
      <c r="S43" s="4">
        <v>16.488</v>
      </c>
      <c r="T43" s="4"/>
    </row>
    <row r="44" spans="5:20" ht="30" x14ac:dyDescent="0.2">
      <c r="K44" s="1">
        <v>114.633</v>
      </c>
      <c r="O44" s="4" t="s">
        <v>69</v>
      </c>
      <c r="P44" s="4">
        <v>1.4870000000000001</v>
      </c>
      <c r="Q44" s="4">
        <v>3.6749999999999998</v>
      </c>
      <c r="R44" s="4">
        <v>5.5789999999999997</v>
      </c>
      <c r="S44" s="4">
        <v>6.7560000000000002</v>
      </c>
      <c r="T44" s="4"/>
    </row>
    <row r="45" spans="5:20" x14ac:dyDescent="0.2">
      <c r="K45" s="1">
        <v>94.058999999999997</v>
      </c>
      <c r="O45" s="4" t="s">
        <v>70</v>
      </c>
      <c r="P45" s="4">
        <v>0.51600000000000001</v>
      </c>
      <c r="Q45" s="4">
        <v>2.3370000000000002</v>
      </c>
      <c r="R45" s="4">
        <v>4.1849999999999996</v>
      </c>
      <c r="S45" s="4">
        <v>5.2679999999999998</v>
      </c>
      <c r="T45" s="4"/>
    </row>
    <row r="46" spans="5:20" x14ac:dyDescent="0.2">
      <c r="K46" s="1">
        <v>81.91</v>
      </c>
      <c r="O46" s="4" t="s">
        <v>71</v>
      </c>
      <c r="P46" s="4">
        <v>40.776000000000003</v>
      </c>
      <c r="Q46" s="4">
        <v>100.738</v>
      </c>
      <c r="R46" s="4">
        <v>152.90700000000001</v>
      </c>
      <c r="S46" s="4">
        <v>185.17400000000001</v>
      </c>
      <c r="T46" s="4"/>
    </row>
    <row r="47" spans="5:20" x14ac:dyDescent="0.2">
      <c r="K47" s="1">
        <v>52.381</v>
      </c>
      <c r="O47" s="4" t="s">
        <v>72</v>
      </c>
      <c r="P47" s="4"/>
      <c r="Q47" s="4">
        <v>42.9</v>
      </c>
      <c r="R47" s="4">
        <v>62.915999999999997</v>
      </c>
      <c r="S47" s="4">
        <v>79.192999999999998</v>
      </c>
      <c r="T47" s="4"/>
    </row>
    <row r="48" spans="5:20" x14ac:dyDescent="0.2">
      <c r="K48" s="1">
        <v>24.219000000000001</v>
      </c>
      <c r="O48" s="31" t="s">
        <v>82</v>
      </c>
      <c r="P48" s="4">
        <f>SUM(P22:P47)</f>
        <v>461.88700000000006</v>
      </c>
      <c r="Q48" s="34">
        <f t="shared" ref="Q48:S48" si="0">SUM(Q22:Q47)</f>
        <v>1294.942</v>
      </c>
      <c r="R48" s="34">
        <f t="shared" si="0"/>
        <v>2047.3689999999997</v>
      </c>
      <c r="S48" s="34">
        <f t="shared" si="0"/>
        <v>2519.1979999999999</v>
      </c>
      <c r="T48" s="34">
        <f>Q48+R48+S48</f>
        <v>5861.509</v>
      </c>
    </row>
    <row r="49" spans="11:21" ht="30" x14ac:dyDescent="0.2">
      <c r="K49" s="1">
        <v>254.33099999999999</v>
      </c>
      <c r="O49" s="32" t="s">
        <v>74</v>
      </c>
      <c r="P49" s="4"/>
      <c r="Q49" s="4">
        <v>17.7745</v>
      </c>
      <c r="R49" s="4">
        <v>64.836699999999993</v>
      </c>
      <c r="S49" s="4">
        <v>64.436999999999998</v>
      </c>
      <c r="T49" s="32"/>
    </row>
    <row r="50" spans="11:21" x14ac:dyDescent="0.2">
      <c r="K50" s="20">
        <f>SUM(K22:K49)</f>
        <v>7618.3010000000004</v>
      </c>
      <c r="L50" s="1">
        <f>I33+J33+K50+L33</f>
        <v>8035.1130000000003</v>
      </c>
      <c r="O50" s="4" t="s">
        <v>83</v>
      </c>
      <c r="P50" s="4">
        <f>P49</f>
        <v>0</v>
      </c>
      <c r="Q50" s="34">
        <f t="shared" ref="Q50:S50" si="1">Q49</f>
        <v>17.7745</v>
      </c>
      <c r="R50" s="34">
        <f t="shared" si="1"/>
        <v>64.836699999999993</v>
      </c>
      <c r="S50" s="34">
        <f t="shared" si="1"/>
        <v>64.436999999999998</v>
      </c>
      <c r="T50" s="34">
        <f>Q50+R50+S50</f>
        <v>147.04820000000001</v>
      </c>
    </row>
    <row r="51" spans="11:21" ht="30" x14ac:dyDescent="0.2">
      <c r="K51" s="1" t="s">
        <v>78</v>
      </c>
      <c r="L51" s="1" t="s">
        <v>72</v>
      </c>
      <c r="O51" s="4" t="s">
        <v>84</v>
      </c>
      <c r="P51" s="4">
        <f>P50+P48</f>
        <v>461.88700000000006</v>
      </c>
      <c r="Q51" s="4">
        <f t="shared" ref="Q51:S51" si="2">Q50+Q48</f>
        <v>1312.7165</v>
      </c>
      <c r="R51" s="4">
        <f t="shared" si="2"/>
        <v>2112.2056999999995</v>
      </c>
      <c r="S51" s="4">
        <f t="shared" si="2"/>
        <v>2583.6349999999998</v>
      </c>
      <c r="T51" s="35">
        <f>SUM(T48:T50)</f>
        <v>6008.5572000000002</v>
      </c>
    </row>
    <row r="52" spans="11:21" x14ac:dyDescent="0.2">
      <c r="K52" s="1" t="s">
        <v>79</v>
      </c>
      <c r="O52" s="4" t="s">
        <v>86</v>
      </c>
      <c r="P52" s="4"/>
      <c r="Q52" s="4">
        <v>3101.73</v>
      </c>
      <c r="R52" s="4">
        <v>3101.73</v>
      </c>
      <c r="S52" s="33">
        <v>3165.64</v>
      </c>
      <c r="T52" s="4"/>
    </row>
    <row r="53" spans="11:21" x14ac:dyDescent="0.2">
      <c r="O53" s="4"/>
      <c r="P53" s="4"/>
      <c r="Q53" s="33">
        <f>Q48*Q52</f>
        <v>4016560.4496599999</v>
      </c>
      <c r="R53" s="33">
        <f t="shared" ref="R53:S53" si="3">R48*R52</f>
        <v>6350385.8483699989</v>
      </c>
      <c r="S53" s="33">
        <f t="shared" si="3"/>
        <v>7974873.9567199992</v>
      </c>
      <c r="T53" s="33">
        <f>SUM(Q53:S53)</f>
        <v>18341820.254749998</v>
      </c>
      <c r="U53" s="1">
        <f>T53/T48</f>
        <v>3129.1976613445445</v>
      </c>
    </row>
    <row r="54" spans="11:21" x14ac:dyDescent="0.2">
      <c r="O54" s="4" t="s">
        <v>87</v>
      </c>
      <c r="P54" s="4"/>
      <c r="Q54" s="4">
        <v>6899.54</v>
      </c>
      <c r="R54" s="4">
        <v>6899.54</v>
      </c>
      <c r="S54" s="4">
        <v>7316.54</v>
      </c>
      <c r="T54" s="4"/>
    </row>
    <row r="55" spans="11:21" x14ac:dyDescent="0.2">
      <c r="O55" s="4"/>
      <c r="P55" s="4"/>
      <c r="Q55" s="33">
        <f>Q54*Q50</f>
        <v>122635.87372999999</v>
      </c>
      <c r="R55" s="33">
        <f t="shared" ref="R55:S55" si="4">R54*R50</f>
        <v>447343.40511799994</v>
      </c>
      <c r="S55" s="33">
        <f t="shared" si="4"/>
        <v>471455.88798</v>
      </c>
      <c r="T55" s="33">
        <f>SUM(Q55:S55)</f>
        <v>1041435.1668279999</v>
      </c>
      <c r="U55" s="1">
        <f>T55/T50</f>
        <v>7082.2707576699331</v>
      </c>
    </row>
    <row r="56" spans="11:21" x14ac:dyDescent="0.2">
      <c r="L56" s="1">
        <v>20.021000000000001</v>
      </c>
    </row>
    <row r="57" spans="11:21" x14ac:dyDescent="0.2">
      <c r="L57" s="1">
        <v>7.77</v>
      </c>
    </row>
    <row r="58" spans="11:21" x14ac:dyDescent="0.2">
      <c r="L58" s="1">
        <v>35.124000000000002</v>
      </c>
    </row>
    <row r="59" spans="11:21" ht="75" x14ac:dyDescent="0.2">
      <c r="L59" s="1">
        <v>62.915999999999997</v>
      </c>
      <c r="O59" s="1" t="s">
        <v>81</v>
      </c>
      <c r="Q59" s="1" t="s">
        <v>75</v>
      </c>
    </row>
    <row r="60" spans="11:21" x14ac:dyDescent="0.2">
      <c r="L60" s="1">
        <v>79.192999999999998</v>
      </c>
    </row>
    <row r="61" spans="11:21" x14ac:dyDescent="0.2">
      <c r="L61" s="1">
        <v>254.33099999999999</v>
      </c>
    </row>
    <row r="62" spans="11:21" x14ac:dyDescent="0.2">
      <c r="L62" s="1">
        <v>185.00299999999999</v>
      </c>
    </row>
    <row r="63" spans="11:21" x14ac:dyDescent="0.2">
      <c r="L63" s="1">
        <v>254.33099999999999</v>
      </c>
    </row>
    <row r="64" spans="11:21" x14ac:dyDescent="0.2">
      <c r="L64" s="1">
        <v>185.00299999999999</v>
      </c>
    </row>
    <row r="65" spans="12:15" x14ac:dyDescent="0.2">
      <c r="L65" s="1">
        <v>254.33099999999999</v>
      </c>
    </row>
    <row r="73" spans="12:15" x14ac:dyDescent="0.2">
      <c r="O73" s="1">
        <f>H33+L50+T51+P51</f>
        <v>15676.5862</v>
      </c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74"/>
  <sheetViews>
    <sheetView topLeftCell="A4" zoomScale="70" zoomScaleNormal="70" workbookViewId="0">
      <selection activeCell="K16" sqref="K16:K60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5" x14ac:dyDescent="0.2">
      <c r="O1" s="1" t="s">
        <v>21</v>
      </c>
    </row>
    <row r="2" spans="1:15" ht="15.7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4" spans="1:15" ht="15.75" customHeight="1" x14ac:dyDescent="0.2">
      <c r="A4" s="71" t="s">
        <v>17</v>
      </c>
      <c r="B4" s="71"/>
      <c r="C4" s="74" t="s">
        <v>31</v>
      </c>
      <c r="D4" s="74"/>
      <c r="E4" s="74"/>
      <c r="F4" s="74"/>
      <c r="G4" s="74"/>
    </row>
    <row r="5" spans="1:15" x14ac:dyDescent="0.2">
      <c r="C5" s="75" t="s">
        <v>20</v>
      </c>
      <c r="D5" s="75"/>
      <c r="E5" s="75"/>
      <c r="F5" s="75"/>
      <c r="G5" s="75"/>
    </row>
    <row r="6" spans="1:15" ht="15.75" customHeight="1" x14ac:dyDescent="0.25">
      <c r="A6" s="71" t="s">
        <v>18</v>
      </c>
      <c r="B6" s="71"/>
      <c r="C6" s="72" t="s">
        <v>26</v>
      </c>
      <c r="D6" s="72"/>
      <c r="E6" s="72"/>
      <c r="F6" s="72"/>
      <c r="G6" s="72"/>
    </row>
    <row r="7" spans="1:15" x14ac:dyDescent="0.2">
      <c r="C7" s="70" t="s">
        <v>19</v>
      </c>
      <c r="D7" s="70"/>
      <c r="E7" s="70"/>
      <c r="F7" s="70"/>
      <c r="G7" s="70"/>
    </row>
    <row r="8" spans="1:15" ht="15.75" x14ac:dyDescent="0.25">
      <c r="A8" s="71" t="s">
        <v>16</v>
      </c>
      <c r="B8" s="71"/>
      <c r="C8" s="72" t="s">
        <v>111</v>
      </c>
      <c r="D8" s="72"/>
      <c r="E8" s="72"/>
      <c r="F8" s="72"/>
      <c r="G8" s="72"/>
    </row>
    <row r="9" spans="1:15" x14ac:dyDescent="0.2">
      <c r="A9" s="51"/>
      <c r="B9" s="51"/>
      <c r="C9" s="2"/>
      <c r="D9" s="2"/>
      <c r="E9" s="14"/>
      <c r="F9" s="2"/>
      <c r="G9" s="2"/>
    </row>
    <row r="11" spans="1:15" s="3" customFormat="1" ht="15.75" customHeight="1" x14ac:dyDescent="0.25">
      <c r="A11" s="68" t="s">
        <v>1</v>
      </c>
      <c r="B11" s="68" t="s">
        <v>24</v>
      </c>
      <c r="C11" s="68"/>
      <c r="D11" s="68"/>
      <c r="E11" s="68"/>
      <c r="F11" s="68"/>
      <c r="G11" s="68"/>
      <c r="H11" s="68" t="s">
        <v>11</v>
      </c>
      <c r="I11" s="68" t="s">
        <v>30</v>
      </c>
      <c r="J11" s="68" t="s">
        <v>12</v>
      </c>
      <c r="K11" s="68" t="s">
        <v>13</v>
      </c>
      <c r="L11" s="68" t="s">
        <v>22</v>
      </c>
      <c r="M11" s="68" t="s">
        <v>14</v>
      </c>
      <c r="N11" s="68" t="s">
        <v>23</v>
      </c>
      <c r="O11" s="68" t="s">
        <v>15</v>
      </c>
    </row>
    <row r="12" spans="1:15" s="3" customFormat="1" ht="53.25" customHeight="1" x14ac:dyDescent="0.25">
      <c r="A12" s="68"/>
      <c r="B12" s="68" t="s">
        <v>2</v>
      </c>
      <c r="C12" s="68" t="s">
        <v>6</v>
      </c>
      <c r="D12" s="68"/>
      <c r="E12" s="68" t="s">
        <v>10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s="3" customFormat="1" x14ac:dyDescent="0.25">
      <c r="A13" s="68"/>
      <c r="B13" s="68"/>
      <c r="C13" s="52" t="s">
        <v>4</v>
      </c>
      <c r="D13" s="52" t="s">
        <v>5</v>
      </c>
      <c r="E13" s="69" t="s">
        <v>7</v>
      </c>
      <c r="F13" s="68" t="s">
        <v>8</v>
      </c>
      <c r="G13" s="68" t="s">
        <v>9</v>
      </c>
      <c r="H13" s="68"/>
      <c r="I13" s="68"/>
      <c r="J13" s="68"/>
      <c r="K13" s="68"/>
      <c r="L13" s="68"/>
      <c r="M13" s="68"/>
      <c r="N13" s="68"/>
      <c r="O13" s="68"/>
    </row>
    <row r="14" spans="1:15" s="3" customFormat="1" ht="48.75" customHeight="1" x14ac:dyDescent="0.25">
      <c r="A14" s="68"/>
      <c r="B14" s="68"/>
      <c r="C14" s="52" t="s">
        <v>3</v>
      </c>
      <c r="D14" s="52" t="s">
        <v>3</v>
      </c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52">
        <v>1</v>
      </c>
      <c r="B16" s="52"/>
      <c r="C16" s="52"/>
      <c r="D16" s="52"/>
      <c r="E16" s="53"/>
      <c r="F16" s="52" t="s">
        <v>25</v>
      </c>
      <c r="G16" s="52"/>
      <c r="H16" s="52" t="s">
        <v>29</v>
      </c>
      <c r="I16" s="5">
        <v>5628.31</v>
      </c>
      <c r="J16" s="52" t="s">
        <v>27</v>
      </c>
      <c r="K16" s="5">
        <f>(326.143+234.761+245.553+2008.395)/1000+(1653.716+270.839+201.482)/1000</f>
        <v>4.9408889999999994</v>
      </c>
      <c r="L16" s="6">
        <f>I16*K16</f>
        <v>27808.854967589999</v>
      </c>
      <c r="M16" s="7" t="s">
        <v>28</v>
      </c>
      <c r="N16" s="52" t="s">
        <v>109</v>
      </c>
      <c r="O16" s="52"/>
    </row>
    <row r="17" spans="1:20" ht="30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47">
        <v>8438.52</v>
      </c>
      <c r="J17" s="37" t="s">
        <v>27</v>
      </c>
      <c r="K17" s="40">
        <f>(36.742+19.292)/1000+(26.865+17.439+10.3428)/1000+(17.166+12.8081+10.3428+306.593+299.733+1461.903+240.612+175.458)/1000</f>
        <v>2.6352967</v>
      </c>
      <c r="L17" s="36">
        <f>(452008.35+366784.8+251190.08)/1000</f>
        <v>1069.98323</v>
      </c>
      <c r="M17" s="37" t="s">
        <v>43</v>
      </c>
      <c r="N17" s="37" t="s">
        <v>110</v>
      </c>
      <c r="O17" s="26"/>
      <c r="P17" s="27"/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E20" s="1"/>
      <c r="F20" s="22"/>
    </row>
    <row r="21" spans="1:20" ht="0.75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x14ac:dyDescent="0.2">
      <c r="E60" s="1"/>
      <c r="K60" s="12">
        <f>SUM(K16:K59)</f>
        <v>11866.0761857</v>
      </c>
    </row>
    <row r="61" spans="3:20" x14ac:dyDescent="0.2">
      <c r="E61" s="1"/>
    </row>
    <row r="62" spans="3:20" x14ac:dyDescent="0.2">
      <c r="E62" s="1"/>
    </row>
    <row r="63" spans="3:20" x14ac:dyDescent="0.2">
      <c r="E63" s="1"/>
    </row>
    <row r="64" spans="3:20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74"/>
  <sheetViews>
    <sheetView zoomScale="70" zoomScaleNormal="70" workbookViewId="0">
      <selection activeCell="K16" sqref="K16:K60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7" x14ac:dyDescent="0.2">
      <c r="O1" s="1" t="s">
        <v>21</v>
      </c>
    </row>
    <row r="2" spans="1:17" ht="15.7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4" spans="1:17" ht="15.75" customHeight="1" x14ac:dyDescent="0.2">
      <c r="A4" s="71" t="s">
        <v>17</v>
      </c>
      <c r="B4" s="71"/>
      <c r="C4" s="74" t="s">
        <v>31</v>
      </c>
      <c r="D4" s="74"/>
      <c r="E4" s="74"/>
      <c r="F4" s="74"/>
      <c r="G4" s="74"/>
    </row>
    <row r="5" spans="1:17" x14ac:dyDescent="0.2">
      <c r="C5" s="75" t="s">
        <v>20</v>
      </c>
      <c r="D5" s="75"/>
      <c r="E5" s="75"/>
      <c r="F5" s="75"/>
      <c r="G5" s="75"/>
    </row>
    <row r="6" spans="1:17" ht="15.75" customHeight="1" x14ac:dyDescent="0.25">
      <c r="A6" s="71" t="s">
        <v>18</v>
      </c>
      <c r="B6" s="71"/>
      <c r="C6" s="72" t="s">
        <v>26</v>
      </c>
      <c r="D6" s="72"/>
      <c r="E6" s="72"/>
      <c r="F6" s="72"/>
      <c r="G6" s="72"/>
    </row>
    <row r="7" spans="1:17" x14ac:dyDescent="0.2">
      <c r="C7" s="70" t="s">
        <v>19</v>
      </c>
      <c r="D7" s="70"/>
      <c r="E7" s="70"/>
      <c r="F7" s="70"/>
      <c r="G7" s="70"/>
    </row>
    <row r="8" spans="1:17" ht="15.75" x14ac:dyDescent="0.25">
      <c r="A8" s="71" t="s">
        <v>16</v>
      </c>
      <c r="B8" s="71"/>
      <c r="C8" s="72" t="s">
        <v>112</v>
      </c>
      <c r="D8" s="72"/>
      <c r="E8" s="72"/>
      <c r="F8" s="72"/>
      <c r="G8" s="72"/>
    </row>
    <row r="9" spans="1:17" x14ac:dyDescent="0.2">
      <c r="A9" s="54"/>
      <c r="B9" s="54"/>
      <c r="C9" s="2"/>
      <c r="D9" s="2"/>
      <c r="E9" s="14"/>
      <c r="F9" s="2"/>
      <c r="G9" s="2"/>
    </row>
    <row r="11" spans="1:17" s="3" customFormat="1" ht="15.75" customHeight="1" x14ac:dyDescent="0.25">
      <c r="A11" s="68" t="s">
        <v>1</v>
      </c>
      <c r="B11" s="68" t="s">
        <v>24</v>
      </c>
      <c r="C11" s="68"/>
      <c r="D11" s="68"/>
      <c r="E11" s="68"/>
      <c r="F11" s="68"/>
      <c r="G11" s="68"/>
      <c r="H11" s="68" t="s">
        <v>11</v>
      </c>
      <c r="I11" s="68" t="s">
        <v>30</v>
      </c>
      <c r="J11" s="68" t="s">
        <v>12</v>
      </c>
      <c r="K11" s="68" t="s">
        <v>13</v>
      </c>
      <c r="L11" s="68" t="s">
        <v>22</v>
      </c>
      <c r="M11" s="68" t="s">
        <v>14</v>
      </c>
      <c r="N11" s="68" t="s">
        <v>23</v>
      </c>
      <c r="O11" s="68" t="s">
        <v>15</v>
      </c>
    </row>
    <row r="12" spans="1:17" s="3" customFormat="1" ht="53.25" customHeight="1" x14ac:dyDescent="0.25">
      <c r="A12" s="68"/>
      <c r="B12" s="68" t="s">
        <v>2</v>
      </c>
      <c r="C12" s="68" t="s">
        <v>6</v>
      </c>
      <c r="D12" s="68"/>
      <c r="E12" s="68" t="s">
        <v>10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7" s="3" customFormat="1" x14ac:dyDescent="0.25">
      <c r="A13" s="68"/>
      <c r="B13" s="68"/>
      <c r="C13" s="55" t="s">
        <v>4</v>
      </c>
      <c r="D13" s="55" t="s">
        <v>5</v>
      </c>
      <c r="E13" s="69" t="s">
        <v>7</v>
      </c>
      <c r="F13" s="68" t="s">
        <v>8</v>
      </c>
      <c r="G13" s="68" t="s">
        <v>9</v>
      </c>
      <c r="H13" s="68"/>
      <c r="I13" s="68"/>
      <c r="J13" s="68"/>
      <c r="K13" s="68"/>
      <c r="L13" s="68"/>
      <c r="M13" s="68"/>
      <c r="N13" s="68"/>
      <c r="O13" s="68"/>
    </row>
    <row r="14" spans="1:17" s="3" customFormat="1" ht="48.75" customHeight="1" x14ac:dyDescent="0.25">
      <c r="A14" s="68"/>
      <c r="B14" s="68"/>
      <c r="C14" s="55" t="s">
        <v>3</v>
      </c>
      <c r="D14" s="55" t="s">
        <v>3</v>
      </c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7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7" s="3" customFormat="1" ht="78.75" customHeight="1" x14ac:dyDescent="0.25">
      <c r="A16" s="55">
        <v>1</v>
      </c>
      <c r="B16" s="55"/>
      <c r="C16" s="55"/>
      <c r="D16" s="55"/>
      <c r="E16" s="56"/>
      <c r="F16" s="55" t="s">
        <v>25</v>
      </c>
      <c r="G16" s="55"/>
      <c r="H16" s="55" t="s">
        <v>29</v>
      </c>
      <c r="I16" s="5">
        <v>5628.31</v>
      </c>
      <c r="J16" s="55" t="s">
        <v>27</v>
      </c>
      <c r="K16" s="5">
        <v>1.95</v>
      </c>
      <c r="L16" s="6">
        <f>I16*K16</f>
        <v>10975.2045</v>
      </c>
      <c r="M16" s="7" t="s">
        <v>28</v>
      </c>
      <c r="N16" s="55" t="s">
        <v>109</v>
      </c>
      <c r="O16" s="55"/>
      <c r="Q16" s="3">
        <f>L16*1.2</f>
        <v>13170.2454</v>
      </c>
    </row>
    <row r="17" spans="1:20" ht="30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47">
        <v>8438.52</v>
      </c>
      <c r="J17" s="37" t="s">
        <v>27</v>
      </c>
      <c r="K17" s="40">
        <v>0.03</v>
      </c>
      <c r="L17" s="36">
        <f>(452008.35+366784.8+251190.08)/1000</f>
        <v>1069.98323</v>
      </c>
      <c r="M17" s="37" t="s">
        <v>43</v>
      </c>
      <c r="N17" s="37" t="s">
        <v>110</v>
      </c>
      <c r="O17" s="26"/>
      <c r="P17" s="27"/>
      <c r="Q17" s="1">
        <f>8066*0.15</f>
        <v>1209.8999999999999</v>
      </c>
      <c r="R17" s="1">
        <f>L17/K17</f>
        <v>35666.10766666667</v>
      </c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E20" s="1"/>
      <c r="F20" s="22"/>
    </row>
    <row r="21" spans="1:20" ht="0.75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x14ac:dyDescent="0.2">
      <c r="E60" s="1"/>
      <c r="K60" s="12">
        <f>SUM(K16:K59)</f>
        <v>11860.48</v>
      </c>
    </row>
    <row r="61" spans="3:20" x14ac:dyDescent="0.2">
      <c r="E61" s="1"/>
    </row>
    <row r="62" spans="3:20" x14ac:dyDescent="0.2">
      <c r="E62" s="1"/>
    </row>
    <row r="63" spans="3:20" x14ac:dyDescent="0.2">
      <c r="E63" s="1"/>
    </row>
    <row r="64" spans="3:20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74"/>
  <sheetViews>
    <sheetView tabSelected="1" topLeftCell="A5" zoomScale="70" zoomScaleNormal="70" workbookViewId="0">
      <selection activeCell="I71" sqref="I71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8" x14ac:dyDescent="0.2">
      <c r="O1" s="1" t="s">
        <v>21</v>
      </c>
    </row>
    <row r="2" spans="1:18" ht="15.7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4" spans="1:18" ht="15.75" customHeight="1" x14ac:dyDescent="0.2">
      <c r="A4" s="71" t="s">
        <v>17</v>
      </c>
      <c r="B4" s="71"/>
      <c r="C4" s="74" t="s">
        <v>31</v>
      </c>
      <c r="D4" s="74"/>
      <c r="E4" s="74"/>
      <c r="F4" s="74"/>
      <c r="G4" s="74"/>
    </row>
    <row r="5" spans="1:18" x14ac:dyDescent="0.2">
      <c r="C5" s="75" t="s">
        <v>20</v>
      </c>
      <c r="D5" s="75"/>
      <c r="E5" s="75"/>
      <c r="F5" s="75"/>
      <c r="G5" s="75"/>
    </row>
    <row r="6" spans="1:18" ht="15.75" customHeight="1" x14ac:dyDescent="0.25">
      <c r="A6" s="71" t="s">
        <v>18</v>
      </c>
      <c r="B6" s="71"/>
      <c r="C6" s="72" t="s">
        <v>26</v>
      </c>
      <c r="D6" s="72"/>
      <c r="E6" s="72"/>
      <c r="F6" s="72"/>
      <c r="G6" s="72"/>
    </row>
    <row r="7" spans="1:18" x14ac:dyDescent="0.2">
      <c r="C7" s="70" t="s">
        <v>19</v>
      </c>
      <c r="D7" s="70"/>
      <c r="E7" s="70"/>
      <c r="F7" s="70"/>
      <c r="G7" s="70"/>
    </row>
    <row r="8" spans="1:18" ht="15.75" x14ac:dyDescent="0.25">
      <c r="A8" s="71" t="s">
        <v>16</v>
      </c>
      <c r="B8" s="71"/>
      <c r="C8" s="72" t="s">
        <v>113</v>
      </c>
      <c r="D8" s="72"/>
      <c r="E8" s="72"/>
      <c r="F8" s="72"/>
      <c r="G8" s="72"/>
    </row>
    <row r="9" spans="1:18" x14ac:dyDescent="0.2">
      <c r="A9" s="59"/>
      <c r="B9" s="59"/>
      <c r="C9" s="2"/>
      <c r="D9" s="2"/>
      <c r="E9" s="14"/>
      <c r="F9" s="2"/>
      <c r="G9" s="2"/>
    </row>
    <row r="11" spans="1:18" s="3" customFormat="1" ht="15.75" customHeight="1" x14ac:dyDescent="0.25">
      <c r="A11" s="68" t="s">
        <v>1</v>
      </c>
      <c r="B11" s="68" t="s">
        <v>24</v>
      </c>
      <c r="C11" s="68"/>
      <c r="D11" s="68"/>
      <c r="E11" s="68"/>
      <c r="F11" s="68"/>
      <c r="G11" s="68"/>
      <c r="H11" s="68" t="s">
        <v>11</v>
      </c>
      <c r="I11" s="68" t="s">
        <v>30</v>
      </c>
      <c r="J11" s="68" t="s">
        <v>12</v>
      </c>
      <c r="K11" s="68" t="s">
        <v>13</v>
      </c>
      <c r="L11" s="68" t="s">
        <v>22</v>
      </c>
      <c r="M11" s="68" t="s">
        <v>14</v>
      </c>
      <c r="N11" s="68" t="s">
        <v>23</v>
      </c>
      <c r="O11" s="68" t="s">
        <v>15</v>
      </c>
    </row>
    <row r="12" spans="1:18" s="3" customFormat="1" ht="53.25" customHeight="1" x14ac:dyDescent="0.25">
      <c r="A12" s="68"/>
      <c r="B12" s="68" t="s">
        <v>2</v>
      </c>
      <c r="C12" s="68" t="s">
        <v>6</v>
      </c>
      <c r="D12" s="68"/>
      <c r="E12" s="68" t="s">
        <v>10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8" s="3" customFormat="1" x14ac:dyDescent="0.25">
      <c r="A13" s="68"/>
      <c r="B13" s="68"/>
      <c r="C13" s="57" t="s">
        <v>4</v>
      </c>
      <c r="D13" s="57" t="s">
        <v>5</v>
      </c>
      <c r="E13" s="69" t="s">
        <v>7</v>
      </c>
      <c r="F13" s="68" t="s">
        <v>8</v>
      </c>
      <c r="G13" s="68" t="s">
        <v>9</v>
      </c>
      <c r="H13" s="68"/>
      <c r="I13" s="68"/>
      <c r="J13" s="68"/>
      <c r="K13" s="68"/>
      <c r="L13" s="68"/>
      <c r="M13" s="68"/>
      <c r="N13" s="68"/>
      <c r="O13" s="68"/>
    </row>
    <row r="14" spans="1:18" s="3" customFormat="1" ht="48.75" customHeight="1" x14ac:dyDescent="0.25">
      <c r="A14" s="68"/>
      <c r="B14" s="68"/>
      <c r="C14" s="57" t="s">
        <v>3</v>
      </c>
      <c r="D14" s="57" t="s">
        <v>3</v>
      </c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8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8" s="3" customFormat="1" ht="78.75" customHeight="1" x14ac:dyDescent="0.25">
      <c r="A16" s="57">
        <v>1</v>
      </c>
      <c r="B16" s="57"/>
      <c r="C16" s="57"/>
      <c r="D16" s="57"/>
      <c r="E16" s="58"/>
      <c r="F16" s="57" t="s">
        <v>25</v>
      </c>
      <c r="G16" s="57"/>
      <c r="H16" s="60" t="s">
        <v>29</v>
      </c>
      <c r="I16" s="61">
        <f>L16/K16</f>
        <v>6526.4005505716723</v>
      </c>
      <c r="J16" s="60" t="s">
        <v>27</v>
      </c>
      <c r="K16" s="61">
        <f>3.271/1000+44.962/1000+2.871/1000+7.77/1000+0.549/1000+1.383/1000+8.907/1000+0.932/1000+3.287/1000+1.776/1000+18.865/1000+9.432/1000+12.549/1000+45.678/1000+354.322/1000</f>
        <v>0.51655400000000007</v>
      </c>
      <c r="L16" s="62">
        <f>18082.81/1000+292168.92/1000+18656.13/1000+3567.47/1000+8986.91/1000+50490.47/1000+57878.84/1000+6056.26/1000+21359.35/1000+11540.68/1000+122587.22/1000+61290.36/1000+81545.03/1000+46209.83/1000+252518.03/1000+2318.3</f>
        <v>3371.2383100000002</v>
      </c>
      <c r="M16" s="63" t="s">
        <v>28</v>
      </c>
      <c r="N16" s="60" t="s">
        <v>109</v>
      </c>
      <c r="O16" s="57"/>
      <c r="Q16" s="3">
        <f>3.683+11.967+5.684+0.212+1.506+45.378+25.013+127.222+17.814+39.498+0.998+0.449+3.631+1.487+0.516+28.488+40.776</f>
        <v>354.32200000000006</v>
      </c>
      <c r="R16" s="3">
        <f>2318301.16/1000</f>
        <v>2318.30116</v>
      </c>
    </row>
    <row r="17" spans="1:20" ht="69.75" customHeight="1" x14ac:dyDescent="0.2">
      <c r="A17" s="37">
        <v>2</v>
      </c>
      <c r="B17" s="26"/>
      <c r="C17" s="26"/>
      <c r="D17" s="26"/>
      <c r="E17" s="26"/>
      <c r="F17" s="26"/>
      <c r="G17" s="26"/>
      <c r="H17" s="64" t="s">
        <v>29</v>
      </c>
      <c r="I17" s="65">
        <f>L17/K17</f>
        <v>1412.1635609927571</v>
      </c>
      <c r="J17" s="64" t="s">
        <v>27</v>
      </c>
      <c r="K17" s="66">
        <f>(10.3428+18.9723+11.7304)/1000+10.3428/1000+10.3428/1000</f>
        <v>6.1731100000000004E-2</v>
      </c>
      <c r="L17" s="67">
        <f>(63915.53)/1000+11629.44/1000+11629.44/1000</f>
        <v>87.174409999999995</v>
      </c>
      <c r="M17" s="64" t="s">
        <v>115</v>
      </c>
      <c r="N17" s="64" t="s">
        <v>114</v>
      </c>
      <c r="O17" s="26"/>
      <c r="P17" s="27"/>
      <c r="Q17" s="1">
        <f>8066*0.15</f>
        <v>1209.8999999999999</v>
      </c>
      <c r="R17" s="1">
        <f>L17/K17</f>
        <v>1412.1635609927571</v>
      </c>
    </row>
    <row r="18" spans="1:20" x14ac:dyDescent="0.2">
      <c r="K18" s="12"/>
    </row>
    <row r="19" spans="1:20" hidden="1" x14ac:dyDescent="0.2">
      <c r="A19" s="8"/>
      <c r="B19" s="8"/>
      <c r="C19" s="8"/>
      <c r="D19" s="8"/>
      <c r="F19" s="8"/>
      <c r="G19" s="8"/>
      <c r="H19" s="8"/>
      <c r="I19" s="8"/>
      <c r="J19" s="8"/>
      <c r="K19" s="76">
        <f>K16+K17</f>
        <v>0.57828510000000011</v>
      </c>
      <c r="L19" s="8"/>
      <c r="M19" s="8">
        <f>K19*1000</f>
        <v>578.28510000000006</v>
      </c>
      <c r="N19" s="8"/>
      <c r="O19" s="8"/>
    </row>
    <row r="20" spans="1:20" hidden="1" x14ac:dyDescent="0.2">
      <c r="A20" s="8"/>
      <c r="B20" s="8"/>
      <c r="C20" s="8"/>
      <c r="D20" s="8"/>
      <c r="E20" s="1"/>
      <c r="F20" s="22"/>
    </row>
    <row r="21" spans="1:20" ht="0.75" hidden="1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hidden="1" x14ac:dyDescent="0.2">
      <c r="E60" s="1"/>
      <c r="K60" s="12">
        <f>SUM(K16:K59)</f>
        <v>11859.656570200001</v>
      </c>
    </row>
    <row r="61" spans="3:20" hidden="1" x14ac:dyDescent="0.2">
      <c r="E61" s="1"/>
    </row>
    <row r="62" spans="3:20" hidden="1" x14ac:dyDescent="0.2">
      <c r="E62" s="1"/>
      <c r="K62" s="12">
        <f>K60+'2 квартал 2025    '!K60+'1 квартал 2025   '!K60</f>
        <v>35586.2127559</v>
      </c>
    </row>
    <row r="63" spans="3:20" hidden="1" x14ac:dyDescent="0.2">
      <c r="E63" s="1"/>
    </row>
    <row r="64" spans="3:20" hidden="1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 кв</vt:lpstr>
      <vt:lpstr>4 кв</vt:lpstr>
      <vt:lpstr>1 квартал 2025   </vt:lpstr>
      <vt:lpstr>2 квартал 2025    </vt:lpstr>
      <vt:lpstr>3 квартал 2025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2025-10-21T02:06:35Z</dcterms:modified>
</cp:coreProperties>
</file>