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120" yWindow="105" windowWidth="15120" windowHeight="8010" tabRatio="232" firstSheet="5" activeTab="6"/>
  </bookViews>
  <sheets>
    <sheet name="1 кв 23" sheetId="12" r:id="rId1"/>
    <sheet name="2 кв 23 " sheetId="13" r:id="rId2"/>
    <sheet name="3 кв 23  " sheetId="14" r:id="rId3"/>
    <sheet name="4 кв 23   " sheetId="16" r:id="rId4"/>
    <sheet name="1 квартал 24   " sheetId="17" r:id="rId5"/>
    <sheet name="2 квартал 24   " sheetId="18" r:id="rId6"/>
    <sheet name="3 квартал 24" sheetId="19" r:id="rId7"/>
  </sheets>
  <calcPr calcId="152511"/>
</workbook>
</file>

<file path=xl/calcChain.xml><?xml version="1.0" encoding="utf-8"?>
<calcChain xmlns="http://schemas.openxmlformats.org/spreadsheetml/2006/main">
  <c r="L17" i="19" l="1"/>
  <c r="L16" i="19"/>
  <c r="Q16" i="14"/>
  <c r="Q17" i="19"/>
  <c r="P16" i="19"/>
  <c r="K16" i="19"/>
  <c r="K17" i="19"/>
  <c r="N50" i="19" l="1"/>
  <c r="O50" i="19"/>
  <c r="I17" i="19"/>
  <c r="M60" i="19"/>
  <c r="M57" i="19"/>
  <c r="O57" i="19"/>
  <c r="N57" i="19"/>
  <c r="N60" i="19"/>
  <c r="O60" i="19"/>
  <c r="S56" i="19"/>
  <c r="K18" i="18" l="1"/>
  <c r="J60" i="19" l="1"/>
  <c r="G60" i="19"/>
  <c r="F60" i="19"/>
  <c r="N61" i="19"/>
  <c r="J57" i="19"/>
  <c r="G57" i="19"/>
  <c r="G61" i="19" s="1"/>
  <c r="F57" i="19"/>
  <c r="E57" i="19"/>
  <c r="I55" i="19"/>
  <c r="I57" i="19" s="1"/>
  <c r="E55" i="19"/>
  <c r="E60" i="19" s="1"/>
  <c r="H60" i="19" s="1"/>
  <c r="I52" i="19"/>
  <c r="O52" i="19"/>
  <c r="N52" i="19"/>
  <c r="M50" i="19"/>
  <c r="M52" i="19" s="1"/>
  <c r="I50" i="19"/>
  <c r="G50" i="19"/>
  <c r="G52" i="19" s="1"/>
  <c r="G62" i="19" s="1"/>
  <c r="E46" i="19"/>
  <c r="J23" i="19"/>
  <c r="J50" i="19" s="1"/>
  <c r="J52" i="19" s="1"/>
  <c r="J62" i="19" s="1"/>
  <c r="I23" i="19"/>
  <c r="G23" i="19"/>
  <c r="F23" i="19"/>
  <c r="F50" i="19" s="1"/>
  <c r="F52" i="19" s="1"/>
  <c r="F62" i="19" s="1"/>
  <c r="E23" i="19"/>
  <c r="E50" i="19" s="1"/>
  <c r="M61" i="19" l="1"/>
  <c r="P50" i="19"/>
  <c r="N62" i="19"/>
  <c r="E52" i="19"/>
  <c r="H50" i="19"/>
  <c r="P52" i="19"/>
  <c r="F61" i="19"/>
  <c r="M62" i="19"/>
  <c r="L52" i="19"/>
  <c r="H59" i="19"/>
  <c r="L57" i="19"/>
  <c r="I61" i="19"/>
  <c r="L50" i="19"/>
  <c r="L61" i="19" s="1"/>
  <c r="E61" i="19"/>
  <c r="J61" i="19"/>
  <c r="P57" i="19"/>
  <c r="P61" i="19" s="1"/>
  <c r="K18" i="19" s="1"/>
  <c r="I60" i="19"/>
  <c r="O61" i="19"/>
  <c r="P60" i="19"/>
  <c r="H57" i="19"/>
  <c r="O62" i="19"/>
  <c r="L60" i="19" l="1"/>
  <c r="L59" i="19" s="1"/>
  <c r="I62" i="19"/>
  <c r="L51" i="19"/>
  <c r="L62" i="19"/>
  <c r="P62" i="19"/>
  <c r="P51" i="19"/>
  <c r="H61" i="19"/>
  <c r="P59" i="19"/>
  <c r="H52" i="19"/>
  <c r="E62" i="19"/>
  <c r="H51" i="19" l="1"/>
  <c r="H62" i="19"/>
  <c r="K18" i="17" l="1"/>
  <c r="K16" i="18"/>
  <c r="K17" i="18"/>
  <c r="M58" i="18"/>
  <c r="S57" i="18"/>
  <c r="R57" i="18"/>
  <c r="Q57" i="18"/>
  <c r="O57" i="18"/>
  <c r="O59" i="18" s="1"/>
  <c r="N57" i="18"/>
  <c r="M57" i="18"/>
  <c r="P57" i="18" s="1"/>
  <c r="P56" i="18" s="1"/>
  <c r="J57" i="18"/>
  <c r="G57" i="18"/>
  <c r="F57" i="18"/>
  <c r="S54" i="18"/>
  <c r="R54" i="18"/>
  <c r="Q54" i="18"/>
  <c r="T54" i="18" s="1"/>
  <c r="O54" i="18"/>
  <c r="N54" i="18"/>
  <c r="P54" i="18" s="1"/>
  <c r="M54" i="18"/>
  <c r="J54" i="18"/>
  <c r="J58" i="18" s="1"/>
  <c r="I54" i="18"/>
  <c r="I58" i="18" s="1"/>
  <c r="G54" i="18"/>
  <c r="F54" i="18"/>
  <c r="F58" i="18" s="1"/>
  <c r="E54" i="18"/>
  <c r="H54" i="18" s="1"/>
  <c r="I53" i="18"/>
  <c r="I57" i="18" s="1"/>
  <c r="E53" i="18"/>
  <c r="E57" i="18" s="1"/>
  <c r="H57" i="18" s="1"/>
  <c r="O50" i="18"/>
  <c r="J50" i="18"/>
  <c r="J59" i="18" s="1"/>
  <c r="F50" i="18"/>
  <c r="F59" i="18" s="1"/>
  <c r="O48" i="18"/>
  <c r="O58" i="18" s="1"/>
  <c r="N48" i="18"/>
  <c r="N50" i="18" s="1"/>
  <c r="N59" i="18" s="1"/>
  <c r="M48" i="18"/>
  <c r="M50" i="18" s="1"/>
  <c r="J48" i="18"/>
  <c r="I48" i="18"/>
  <c r="I50" i="18" s="1"/>
  <c r="L50" i="18" s="1"/>
  <c r="F48" i="18"/>
  <c r="E48" i="18"/>
  <c r="E50" i="18" s="1"/>
  <c r="E46" i="18"/>
  <c r="Q24" i="18"/>
  <c r="S23" i="18"/>
  <c r="S48" i="18" s="1"/>
  <c r="R23" i="18"/>
  <c r="R48" i="18" s="1"/>
  <c r="Q23" i="18"/>
  <c r="Q48" i="18" s="1"/>
  <c r="J23" i="18"/>
  <c r="I23" i="18"/>
  <c r="G23" i="18"/>
  <c r="G48" i="18" s="1"/>
  <c r="F23" i="18"/>
  <c r="E23" i="18"/>
  <c r="L17" i="18"/>
  <c r="L16" i="18"/>
  <c r="I59" i="18" l="1"/>
  <c r="L57" i="18"/>
  <c r="L59" i="18"/>
  <c r="Q58" i="18"/>
  <c r="Q50" i="18"/>
  <c r="T50" i="18" s="1"/>
  <c r="T48" i="18"/>
  <c r="T58" i="18" s="1"/>
  <c r="P50" i="18"/>
  <c r="M59" i="18"/>
  <c r="S58" i="18"/>
  <c r="S50" i="18"/>
  <c r="S59" i="18"/>
  <c r="H56" i="18"/>
  <c r="R58" i="18"/>
  <c r="R50" i="18"/>
  <c r="R59" i="18" s="1"/>
  <c r="H48" i="18"/>
  <c r="H58" i="18" s="1"/>
  <c r="G58" i="18"/>
  <c r="G50" i="18"/>
  <c r="G59" i="18" s="1"/>
  <c r="E59" i="18"/>
  <c r="T57" i="18"/>
  <c r="T56" i="18" s="1"/>
  <c r="L48" i="18"/>
  <c r="L58" i="18" s="1"/>
  <c r="E58" i="18"/>
  <c r="N58" i="18"/>
  <c r="P48" i="18"/>
  <c r="P58" i="18" s="1"/>
  <c r="L54" i="18"/>
  <c r="Q16" i="17"/>
  <c r="L16" i="17"/>
  <c r="K17" i="17"/>
  <c r="K16" i="17"/>
  <c r="T59" i="18" l="1"/>
  <c r="T49" i="18"/>
  <c r="P49" i="18"/>
  <c r="P59" i="18"/>
  <c r="H50" i="18"/>
  <c r="Q59" i="18"/>
  <c r="L56" i="18"/>
  <c r="L49" i="18"/>
  <c r="R17" i="17"/>
  <c r="Q17" i="17"/>
  <c r="L17" i="17"/>
  <c r="Q17" i="12"/>
  <c r="S57" i="17"/>
  <c r="R57" i="17"/>
  <c r="T57" i="17" s="1"/>
  <c r="Q57" i="17"/>
  <c r="O57" i="17"/>
  <c r="N57" i="17"/>
  <c r="M57" i="17"/>
  <c r="P57" i="17" s="1"/>
  <c r="J57" i="17"/>
  <c r="G57" i="17"/>
  <c r="F57" i="17"/>
  <c r="E57" i="17"/>
  <c r="H57" i="17" s="1"/>
  <c r="S54" i="17"/>
  <c r="R54" i="17"/>
  <c r="Q54" i="17"/>
  <c r="T54" i="17" s="1"/>
  <c r="O54" i="17"/>
  <c r="N54" i="17"/>
  <c r="M54" i="17"/>
  <c r="P54" i="17" s="1"/>
  <c r="J54" i="17"/>
  <c r="G54" i="17"/>
  <c r="F54" i="17"/>
  <c r="E54" i="17"/>
  <c r="I53" i="17"/>
  <c r="I57" i="17" s="1"/>
  <c r="E53" i="17"/>
  <c r="O48" i="17"/>
  <c r="O50" i="17" s="1"/>
  <c r="O59" i="17" s="1"/>
  <c r="N48" i="17"/>
  <c r="N50" i="17" s="1"/>
  <c r="N59" i="17" s="1"/>
  <c r="M48" i="17"/>
  <c r="M50" i="17" s="1"/>
  <c r="J48" i="17"/>
  <c r="J58" i="17" s="1"/>
  <c r="I48" i="17"/>
  <c r="L48" i="17" s="1"/>
  <c r="E46" i="17"/>
  <c r="Q24" i="17"/>
  <c r="S23" i="17"/>
  <c r="S48" i="17" s="1"/>
  <c r="R23" i="17"/>
  <c r="R48" i="17" s="1"/>
  <c r="Q23" i="17"/>
  <c r="Q48" i="17" s="1"/>
  <c r="J23" i="17"/>
  <c r="I23" i="17"/>
  <c r="G23" i="17"/>
  <c r="G48" i="17" s="1"/>
  <c r="G50" i="17" s="1"/>
  <c r="G59" i="17" s="1"/>
  <c r="F23" i="17"/>
  <c r="F48" i="17" s="1"/>
  <c r="F50" i="17" s="1"/>
  <c r="F59" i="17" s="1"/>
  <c r="E23" i="17"/>
  <c r="E48" i="17" s="1"/>
  <c r="H49" i="18" l="1"/>
  <c r="H59" i="18"/>
  <c r="N58" i="17"/>
  <c r="O58" i="17"/>
  <c r="S58" i="17"/>
  <c r="S50" i="17"/>
  <c r="P56" i="17"/>
  <c r="L57" i="17"/>
  <c r="E58" i="17"/>
  <c r="H48" i="17"/>
  <c r="H58" i="17" s="1"/>
  <c r="E50" i="17"/>
  <c r="Q50" i="17"/>
  <c r="Q58" i="17"/>
  <c r="T48" i="17"/>
  <c r="T56" i="17"/>
  <c r="P50" i="17"/>
  <c r="M59" i="17"/>
  <c r="F58" i="17"/>
  <c r="G58" i="17"/>
  <c r="H56" i="17"/>
  <c r="R58" i="17"/>
  <c r="R50" i="17"/>
  <c r="R59" i="17" s="1"/>
  <c r="S59" i="17"/>
  <c r="M58" i="17"/>
  <c r="I50" i="17"/>
  <c r="I59" i="17" s="1"/>
  <c r="H54" i="17"/>
  <c r="J50" i="17"/>
  <c r="J59" i="17" s="1"/>
  <c r="I54" i="17"/>
  <c r="P48" i="17"/>
  <c r="P58" i="17" s="1"/>
  <c r="Q24" i="16"/>
  <c r="Q23" i="16"/>
  <c r="E59" i="17" l="1"/>
  <c r="H50" i="17"/>
  <c r="T58" i="17"/>
  <c r="P49" i="17"/>
  <c r="P59" i="17"/>
  <c r="L50" i="17"/>
  <c r="T50" i="17"/>
  <c r="I58" i="17"/>
  <c r="L54" i="17"/>
  <c r="L58" i="17" s="1"/>
  <c r="Q59" i="17"/>
  <c r="R23" i="16"/>
  <c r="L59" i="17" l="1"/>
  <c r="L49" i="17"/>
  <c r="H49" i="17"/>
  <c r="H59" i="17"/>
  <c r="T59" i="17"/>
  <c r="T49" i="17"/>
  <c r="L56" i="17"/>
  <c r="S23" i="16"/>
  <c r="S48" i="16"/>
  <c r="L17" i="16" l="1"/>
  <c r="K17" i="16"/>
  <c r="S57" i="16"/>
  <c r="R57" i="16"/>
  <c r="Q57" i="16"/>
  <c r="T57" i="16" s="1"/>
  <c r="S54" i="16"/>
  <c r="R54" i="16"/>
  <c r="Q54" i="16"/>
  <c r="R48" i="16"/>
  <c r="R50" i="16" s="1"/>
  <c r="Q48" i="16"/>
  <c r="R58" i="16" l="1"/>
  <c r="T48" i="16"/>
  <c r="K16" i="16" s="1"/>
  <c r="S50" i="16"/>
  <c r="S58" i="16"/>
  <c r="R59" i="16"/>
  <c r="T54" i="16"/>
  <c r="T56" i="16" s="1"/>
  <c r="Q58" i="16"/>
  <c r="Q50" i="16"/>
  <c r="Q59" i="16" s="1"/>
  <c r="T50" i="16" l="1"/>
  <c r="T59" i="16" s="1"/>
  <c r="S59" i="16"/>
  <c r="T58" i="16"/>
  <c r="T49" i="16" l="1"/>
  <c r="L16" i="16"/>
  <c r="M59" i="16" l="1"/>
  <c r="M58" i="16"/>
  <c r="P57" i="16"/>
  <c r="P56" i="16" s="1"/>
  <c r="O57" i="16"/>
  <c r="O59" i="16" s="1"/>
  <c r="N57" i="16"/>
  <c r="M57" i="16"/>
  <c r="J57" i="16"/>
  <c r="I57" i="16"/>
  <c r="L57" i="16" s="1"/>
  <c r="L56" i="16" s="1"/>
  <c r="G57" i="16"/>
  <c r="F57" i="16"/>
  <c r="O54" i="16"/>
  <c r="O58" i="16" s="1"/>
  <c r="N54" i="16"/>
  <c r="P54" i="16" s="1"/>
  <c r="M54" i="16"/>
  <c r="J54" i="16"/>
  <c r="J58" i="16" s="1"/>
  <c r="I54" i="16"/>
  <c r="L54" i="16" s="1"/>
  <c r="G54" i="16"/>
  <c r="G58" i="16" s="1"/>
  <c r="F54" i="16"/>
  <c r="E54" i="16"/>
  <c r="H54" i="16" s="1"/>
  <c r="I53" i="16"/>
  <c r="E53" i="16"/>
  <c r="E57" i="16" s="1"/>
  <c r="H57" i="16" s="1"/>
  <c r="O50" i="16"/>
  <c r="N50" i="16"/>
  <c r="N59" i="16" s="1"/>
  <c r="M50" i="16"/>
  <c r="P50" i="16" s="1"/>
  <c r="J50" i="16"/>
  <c r="J59" i="16" s="1"/>
  <c r="O48" i="16"/>
  <c r="N48" i="16"/>
  <c r="M48" i="16"/>
  <c r="P48" i="16" s="1"/>
  <c r="P58" i="16" s="1"/>
  <c r="J48" i="16"/>
  <c r="I48" i="16"/>
  <c r="I50" i="16" s="1"/>
  <c r="E46" i="16"/>
  <c r="J23" i="16"/>
  <c r="I23" i="16"/>
  <c r="G23" i="16"/>
  <c r="G48" i="16" s="1"/>
  <c r="G50" i="16" s="1"/>
  <c r="G59" i="16" s="1"/>
  <c r="F23" i="16"/>
  <c r="F48" i="16" s="1"/>
  <c r="F50" i="16" s="1"/>
  <c r="F59" i="16" s="1"/>
  <c r="E23" i="16"/>
  <c r="E48" i="16" s="1"/>
  <c r="I16" i="16"/>
  <c r="L50" i="16" l="1"/>
  <c r="I59" i="16"/>
  <c r="H56" i="16"/>
  <c r="P59" i="16"/>
  <c r="P49" i="16"/>
  <c r="H48" i="16"/>
  <c r="H58" i="16" s="1"/>
  <c r="E50" i="16"/>
  <c r="F58" i="16"/>
  <c r="N58" i="16"/>
  <c r="L48" i="16"/>
  <c r="L58" i="16" s="1"/>
  <c r="I58" i="16"/>
  <c r="E58" i="16"/>
  <c r="K17" i="14"/>
  <c r="K16" i="14"/>
  <c r="L17" i="14"/>
  <c r="L16" i="14"/>
  <c r="O59" i="14"/>
  <c r="O58" i="14"/>
  <c r="N58" i="14"/>
  <c r="M58" i="14"/>
  <c r="O54" i="14"/>
  <c r="O48" i="14"/>
  <c r="P48" i="14" s="1"/>
  <c r="O57" i="14"/>
  <c r="N57" i="14"/>
  <c r="N54" i="14"/>
  <c r="M57" i="14"/>
  <c r="N48" i="14"/>
  <c r="N50" i="14" s="1"/>
  <c r="M48" i="14"/>
  <c r="J57" i="14"/>
  <c r="G57" i="14"/>
  <c r="F57" i="14"/>
  <c r="J54" i="14"/>
  <c r="J58" i="14" s="1"/>
  <c r="G54" i="14"/>
  <c r="G58" i="14" s="1"/>
  <c r="F54" i="14"/>
  <c r="F58" i="14" s="1"/>
  <c r="I53" i="14"/>
  <c r="I57" i="14" s="1"/>
  <c r="E53" i="14"/>
  <c r="E57" i="14" s="1"/>
  <c r="H57" i="14" s="1"/>
  <c r="J48" i="14"/>
  <c r="J50" i="14" s="1"/>
  <c r="J59" i="14" s="1"/>
  <c r="I48" i="14"/>
  <c r="L48" i="14" s="1"/>
  <c r="G48" i="14"/>
  <c r="G50" i="14" s="1"/>
  <c r="G59" i="14" s="1"/>
  <c r="F48" i="14"/>
  <c r="F50" i="14" s="1"/>
  <c r="F59" i="14" s="1"/>
  <c r="E48" i="14"/>
  <c r="H48" i="14" s="1"/>
  <c r="E46" i="14"/>
  <c r="J23" i="14"/>
  <c r="I23" i="14"/>
  <c r="G23" i="14"/>
  <c r="F23" i="14"/>
  <c r="E23" i="14"/>
  <c r="I16" i="14"/>
  <c r="H50" i="16" l="1"/>
  <c r="E59" i="16"/>
  <c r="L59" i="16"/>
  <c r="L49" i="16"/>
  <c r="O50" i="14"/>
  <c r="N59" i="14"/>
  <c r="M50" i="14"/>
  <c r="P57" i="14"/>
  <c r="M54" i="14"/>
  <c r="L57" i="14"/>
  <c r="E50" i="14"/>
  <c r="E54" i="14"/>
  <c r="I50" i="14"/>
  <c r="L50" i="14" s="1"/>
  <c r="I54" i="14"/>
  <c r="G64" i="13"/>
  <c r="J57" i="13"/>
  <c r="I57" i="13"/>
  <c r="L57" i="13" s="1"/>
  <c r="G57" i="13"/>
  <c r="F57" i="13"/>
  <c r="E57" i="13"/>
  <c r="H57" i="13" s="1"/>
  <c r="J54" i="13"/>
  <c r="L54" i="13" s="1"/>
  <c r="K17" i="13" s="1"/>
  <c r="I54" i="13"/>
  <c r="I58" i="13" s="1"/>
  <c r="G54" i="13"/>
  <c r="G58" i="13" s="1"/>
  <c r="F54" i="13"/>
  <c r="E54" i="13"/>
  <c r="H54" i="13" s="1"/>
  <c r="I53" i="13"/>
  <c r="E53" i="13"/>
  <c r="J48" i="13"/>
  <c r="J50" i="13" s="1"/>
  <c r="J59" i="13" s="1"/>
  <c r="I48" i="13"/>
  <c r="L48" i="13" s="1"/>
  <c r="G48" i="13"/>
  <c r="G50" i="13" s="1"/>
  <c r="G59" i="13" s="1"/>
  <c r="E46" i="13"/>
  <c r="J23" i="13"/>
  <c r="I23" i="13"/>
  <c r="G23" i="13"/>
  <c r="F23" i="13"/>
  <c r="F48" i="13" s="1"/>
  <c r="F50" i="13" s="1"/>
  <c r="F59" i="13" s="1"/>
  <c r="E23" i="13"/>
  <c r="E48" i="13" s="1"/>
  <c r="I16" i="13"/>
  <c r="H49" i="16" l="1"/>
  <c r="H59" i="16"/>
  <c r="P50" i="14"/>
  <c r="P59" i="14" s="1"/>
  <c r="M59" i="14"/>
  <c r="P54" i="14"/>
  <c r="P56" i="14" s="1"/>
  <c r="P58" i="14"/>
  <c r="H50" i="14"/>
  <c r="E59" i="14"/>
  <c r="L49" i="14"/>
  <c r="L59" i="14"/>
  <c r="L54" i="14"/>
  <c r="I58" i="14"/>
  <c r="H54" i="14"/>
  <c r="E58" i="14"/>
  <c r="I59" i="14"/>
  <c r="L58" i="13"/>
  <c r="K16" i="13"/>
  <c r="H56" i="13"/>
  <c r="E50" i="13"/>
  <c r="H48" i="13"/>
  <c r="H58" i="13" s="1"/>
  <c r="O81" i="13" s="1"/>
  <c r="L17" i="13"/>
  <c r="L56" i="13"/>
  <c r="F58" i="13"/>
  <c r="E58" i="13"/>
  <c r="I50" i="13"/>
  <c r="L50" i="13" s="1"/>
  <c r="J58" i="13"/>
  <c r="I50" i="12"/>
  <c r="I48" i="12"/>
  <c r="I23" i="12"/>
  <c r="P49" i="14" l="1"/>
  <c r="L58" i="14"/>
  <c r="L56" i="14"/>
  <c r="H58" i="14"/>
  <c r="H56" i="14"/>
  <c r="H49" i="14"/>
  <c r="H59" i="14"/>
  <c r="E59" i="13"/>
  <c r="H50" i="13"/>
  <c r="L49" i="13"/>
  <c r="L59" i="13"/>
  <c r="L16" i="13"/>
  <c r="I59" i="13"/>
  <c r="L17" i="12"/>
  <c r="I17" i="12"/>
  <c r="H56" i="12"/>
  <c r="H49" i="12"/>
  <c r="G57" i="12"/>
  <c r="F57" i="12"/>
  <c r="G54" i="12"/>
  <c r="F54" i="12"/>
  <c r="H49" i="13" l="1"/>
  <c r="H59" i="13"/>
  <c r="I16" i="12"/>
  <c r="G48" i="12"/>
  <c r="G50" i="12" s="1"/>
  <c r="G59" i="12" s="1"/>
  <c r="G23" i="12"/>
  <c r="G58" i="12" l="1"/>
  <c r="F23" i="12"/>
  <c r="E53" i="12" l="1"/>
  <c r="E57" i="12" l="1"/>
  <c r="H57" i="12" s="1"/>
  <c r="E54" i="12"/>
  <c r="E23" i="12"/>
  <c r="H54" i="12" l="1"/>
  <c r="K17" i="12"/>
  <c r="E46" i="12"/>
  <c r="E48" i="12" s="1"/>
  <c r="F48" i="12"/>
  <c r="F50" i="12" s="1"/>
  <c r="E50" i="12" l="1"/>
  <c r="E59" i="12" s="1"/>
  <c r="H48" i="12"/>
  <c r="H58" i="12" s="1"/>
  <c r="H50" i="12"/>
  <c r="H59" i="12" s="1"/>
  <c r="F59" i="12"/>
  <c r="E58" i="12"/>
  <c r="K16" i="12"/>
  <c r="F58" i="12"/>
  <c r="L16" i="12" l="1"/>
  <c r="O81" i="12" l="1"/>
</calcChain>
</file>

<file path=xl/sharedStrings.xml><?xml version="1.0" encoding="utf-8"?>
<sst xmlns="http://schemas.openxmlformats.org/spreadsheetml/2006/main" count="631" uniqueCount="107">
  <si>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</si>
  <si>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</si>
  <si>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</si>
  <si>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</si>
  <si>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</si>
  <si>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</si>
  <si>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</si>
  <si>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</si>
  <si>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</si>
  <si>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</si>
  <si>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</si>
  <si>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</si>
  <si>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</si>
  <si>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</si>
  <si>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</si>
  <si>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</si>
  <si>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</si>
  <si>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</si>
  <si>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</si>
  <si>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</si>
  <si>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</si>
  <si>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</si>
  <si>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</si>
  <si>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</si>
  <si>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</si>
  <si>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*</t>
  </si>
  <si>
    <t>Республика Саха (Якутия)</t>
  </si>
  <si>
    <t>тыс. Гкал</t>
  </si>
  <si>
    <t>ООО Ассоциация АЯМ</t>
  </si>
  <si>
    <t>теплоэнергия</t>
  </si>
  <si>
    <r>
      <t>Цена за единицу товара, работ, услуг (руб./Гкал</t>
    </r>
    <r>
      <rPr>
        <sz val="12"/>
        <color indexed="8"/>
        <rFont val="Arial"/>
        <family val="2"/>
        <charset val="204"/>
      </rPr>
      <t>)</t>
    </r>
  </si>
  <si>
    <t>АО "АК "ЖДЯ"</t>
  </si>
  <si>
    <t>март</t>
  </si>
  <si>
    <t>Договор №19 на поставку тепловой энергии и теплоносителя 01.01.2022г.</t>
  </si>
  <si>
    <t>май</t>
  </si>
  <si>
    <t>июнь</t>
  </si>
  <si>
    <t>июль</t>
  </si>
  <si>
    <t>сентябрь</t>
  </si>
  <si>
    <t>октябрь</t>
  </si>
  <si>
    <t>АО "Теплоэнергосервис"</t>
  </si>
  <si>
    <t>Договор № 50155 от 18.10.2022г. теплоснабжения и поставки горячей воды (теплоносителя)</t>
  </si>
  <si>
    <t>ноябрь</t>
  </si>
  <si>
    <t>потери</t>
  </si>
  <si>
    <t>мед центр</t>
  </si>
  <si>
    <t>гараж маяк 14</t>
  </si>
  <si>
    <t>адм зд маяк 14</t>
  </si>
  <si>
    <t>кц маяк 6</t>
  </si>
  <si>
    <t>адм зд тараб34</t>
  </si>
  <si>
    <t>столярн цех</t>
  </si>
  <si>
    <t>насосная станц</t>
  </si>
  <si>
    <t>жд вокз</t>
  </si>
  <si>
    <t>склад масел</t>
  </si>
  <si>
    <t>пост охр</t>
  </si>
  <si>
    <t>лок депо 1-2</t>
  </si>
  <si>
    <t>лок депо 3</t>
  </si>
  <si>
    <t>то4</t>
  </si>
  <si>
    <t>цех обточки то3</t>
  </si>
  <si>
    <t>тепл отстой</t>
  </si>
  <si>
    <t>тов касса</t>
  </si>
  <si>
    <t>бытовка стропальщ</t>
  </si>
  <si>
    <t>адм зд</t>
  </si>
  <si>
    <t>адм зд тр инспекц</t>
  </si>
  <si>
    <t>тепл склад</t>
  </si>
  <si>
    <t>корп пути</t>
  </si>
  <si>
    <t>склад тараб</t>
  </si>
  <si>
    <t>дом отд лок бр</t>
  </si>
  <si>
    <t>декабрь</t>
  </si>
  <si>
    <t>Тариф АЯМ</t>
  </si>
  <si>
    <t>янв</t>
  </si>
  <si>
    <t>февр</t>
  </si>
  <si>
    <t>пжарн емк 2 шт</t>
  </si>
  <si>
    <t>Ранее алексеевск школь 1</t>
  </si>
  <si>
    <t>алексеевск лесная 2 (квартиры)</t>
  </si>
  <si>
    <t>алексеевск лесная 2 нежил</t>
  </si>
  <si>
    <t>Тариф ТЭС (квартиры)</t>
  </si>
  <si>
    <t xml:space="preserve">Тариф ТЭС нежил </t>
  </si>
  <si>
    <t>ТЭС коррек-ка декабря 16,0954 гкал</t>
  </si>
  <si>
    <t>1 квартал 2023</t>
  </si>
  <si>
    <t>ИТОГО Гкал АЯМ</t>
  </si>
  <si>
    <t>ИТОГО руб АЯМ</t>
  </si>
  <si>
    <t>ИТОГО Гкал ТЭС</t>
  </si>
  <si>
    <t>ИТОГО руб ТЭС</t>
  </si>
  <si>
    <t>ИТОГО Гкал</t>
  </si>
  <si>
    <t>ИТОГО руб</t>
  </si>
  <si>
    <t>1 квартал</t>
  </si>
  <si>
    <t>апрель</t>
  </si>
  <si>
    <t>мц линейн 6</t>
  </si>
  <si>
    <t>2 квартал 2023</t>
  </si>
  <si>
    <t>Договор №19 на поставку тепловой энергии и теплоносителя 01.01.2023г.</t>
  </si>
  <si>
    <t>Договор № 50155 от 01.01.2023 теплоснабжения и поставки горячей воды (теплоносителя)</t>
  </si>
  <si>
    <t xml:space="preserve">2 квартал </t>
  </si>
  <si>
    <t xml:space="preserve">с учетом коррект марта-апр </t>
  </si>
  <si>
    <t>коррект в апр</t>
  </si>
  <si>
    <t>август</t>
  </si>
  <si>
    <t xml:space="preserve">3 квартал </t>
  </si>
  <si>
    <t>3 квартал 2023</t>
  </si>
  <si>
    <t>4 квартал 2023</t>
  </si>
  <si>
    <t xml:space="preserve">4 квартал </t>
  </si>
  <si>
    <t>1 квартал 2024</t>
  </si>
  <si>
    <t>Договор №19 на поставку тепловой энергии и теплоносителя 01.01.2024г.</t>
  </si>
  <si>
    <t>Договор № 50155 от 01.01.2024 теплоснабжения и поставки горячей воды (теплоносителя)</t>
  </si>
  <si>
    <t>2 квартал 2024</t>
  </si>
  <si>
    <t>3 квартал 2024</t>
  </si>
  <si>
    <t>Стрельцова 34А</t>
  </si>
  <si>
    <t>алексеевск Школьная 1</t>
  </si>
  <si>
    <t>ул. Семенова</t>
  </si>
  <si>
    <t>кирова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</si>
</sst>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0" borderId="2" xfId="0" applyNumberFormat="1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4" fontId="3" fillId="5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wrapText="1"/>
    </xf>
    <xf numFmtId="4" fontId="6" fillId="5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81"/>
  <sheetViews>
    <sheetView zoomScale="70" zoomScaleNormal="70" workbookViewId="0">
      <selection activeCell="Q18" sqref="Q18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1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5" ht="15.75" customHeight="1" x14ac:dyDescent="0.2">
      <c r="A4" s="61" t="s">
        <v>17</v>
      </c>
      <c r="B4" s="61"/>
      <c r="C4" s="64" t="s">
        <v>31</v>
      </c>
      <c r="D4" s="64"/>
      <c r="E4" s="64"/>
      <c r="F4" s="64"/>
      <c r="G4" s="64"/>
    </row>
    <row r="5" spans="1:15" x14ac:dyDescent="0.2">
      <c r="C5" s="65" t="s">
        <v>20</v>
      </c>
      <c r="D5" s="65"/>
      <c r="E5" s="65"/>
      <c r="F5" s="65"/>
      <c r="G5" s="65"/>
    </row>
    <row r="6" spans="1:15" ht="15.75" customHeight="1" x14ac:dyDescent="0.25">
      <c r="A6" s="61" t="s">
        <v>18</v>
      </c>
      <c r="B6" s="61"/>
      <c r="C6" s="62" t="s">
        <v>26</v>
      </c>
      <c r="D6" s="62"/>
      <c r="E6" s="62"/>
      <c r="F6" s="62"/>
      <c r="G6" s="62"/>
    </row>
    <row r="7" spans="1:15" x14ac:dyDescent="0.2">
      <c r="C7" s="60" t="s">
        <v>19</v>
      </c>
      <c r="D7" s="60"/>
      <c r="E7" s="60"/>
      <c r="F7" s="60"/>
      <c r="G7" s="60"/>
    </row>
    <row r="8" spans="1:15" ht="15.75" x14ac:dyDescent="0.25">
      <c r="A8" s="61" t="s">
        <v>16</v>
      </c>
      <c r="B8" s="61"/>
      <c r="C8" s="62" t="s">
        <v>77</v>
      </c>
      <c r="D8" s="62"/>
      <c r="E8" s="62"/>
      <c r="F8" s="62"/>
      <c r="G8" s="62"/>
    </row>
    <row r="9" spans="1:15" x14ac:dyDescent="0.2">
      <c r="A9" s="26"/>
      <c r="B9" s="26"/>
      <c r="C9" s="2"/>
      <c r="D9" s="2"/>
      <c r="E9" s="12"/>
      <c r="F9" s="2"/>
      <c r="G9" s="2"/>
    </row>
    <row r="11" spans="1:15" s="3" customFormat="1" ht="15.75" customHeight="1" x14ac:dyDescent="0.25">
      <c r="A11" s="58" t="s">
        <v>1</v>
      </c>
      <c r="B11" s="58" t="s">
        <v>24</v>
      </c>
      <c r="C11" s="58"/>
      <c r="D11" s="58"/>
      <c r="E11" s="58"/>
      <c r="F11" s="58"/>
      <c r="G11" s="58"/>
      <c r="H11" s="58" t="s">
        <v>11</v>
      </c>
      <c r="I11" s="58" t="s">
        <v>30</v>
      </c>
      <c r="J11" s="58" t="s">
        <v>12</v>
      </c>
      <c r="K11" s="58" t="s">
        <v>13</v>
      </c>
      <c r="L11" s="58" t="s">
        <v>22</v>
      </c>
      <c r="M11" s="58" t="s">
        <v>14</v>
      </c>
      <c r="N11" s="58" t="s">
        <v>23</v>
      </c>
      <c r="O11" s="58" t="s">
        <v>15</v>
      </c>
    </row>
    <row r="12" spans="1:15" s="3" customFormat="1" ht="53.25" customHeight="1" x14ac:dyDescent="0.25">
      <c r="A12" s="58"/>
      <c r="B12" s="58" t="s">
        <v>2</v>
      </c>
      <c r="C12" s="58" t="s">
        <v>6</v>
      </c>
      <c r="D12" s="58"/>
      <c r="E12" s="58" t="s">
        <v>10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s="3" customFormat="1" x14ac:dyDescent="0.25">
      <c r="A13" s="58"/>
      <c r="B13" s="58"/>
      <c r="C13" s="24" t="s">
        <v>4</v>
      </c>
      <c r="D13" s="24" t="s">
        <v>5</v>
      </c>
      <c r="E13" s="59" t="s">
        <v>7</v>
      </c>
      <c r="F13" s="58" t="s">
        <v>8</v>
      </c>
      <c r="G13" s="58" t="s">
        <v>9</v>
      </c>
      <c r="H13" s="58"/>
      <c r="I13" s="58"/>
      <c r="J13" s="58"/>
      <c r="K13" s="58"/>
      <c r="L13" s="58"/>
      <c r="M13" s="58"/>
      <c r="N13" s="58"/>
      <c r="O13" s="58"/>
    </row>
    <row r="14" spans="1:15" s="3" customFormat="1" ht="48.75" customHeight="1" x14ac:dyDescent="0.25">
      <c r="A14" s="58"/>
      <c r="B14" s="58"/>
      <c r="C14" s="24" t="s">
        <v>3</v>
      </c>
      <c r="D14" s="24" t="s">
        <v>3</v>
      </c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3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24">
        <v>1</v>
      </c>
      <c r="B16" s="24"/>
      <c r="C16" s="24"/>
      <c r="D16" s="24"/>
      <c r="E16" s="25"/>
      <c r="F16" s="24" t="s">
        <v>25</v>
      </c>
      <c r="G16" s="24"/>
      <c r="H16" s="24" t="s">
        <v>29</v>
      </c>
      <c r="I16" s="5">
        <f>G49</f>
        <v>3165.64</v>
      </c>
      <c r="J16" s="24" t="s">
        <v>27</v>
      </c>
      <c r="K16" s="5">
        <f>(E48+F48+G48)/1000</f>
        <v>6.6420789999999998</v>
      </c>
      <c r="L16" s="6">
        <f>(E50+F50+G50)/1000</f>
        <v>21026.430965560001</v>
      </c>
      <c r="M16" s="7" t="s">
        <v>28</v>
      </c>
      <c r="N16" s="24" t="s">
        <v>33</v>
      </c>
      <c r="O16" s="24"/>
    </row>
    <row r="17" spans="1:17" ht="30" customHeight="1" x14ac:dyDescent="0.2">
      <c r="A17" s="23">
        <v>2</v>
      </c>
      <c r="B17" s="15"/>
      <c r="C17" s="15"/>
      <c r="D17" s="15"/>
      <c r="E17" s="15"/>
      <c r="F17" s="15"/>
      <c r="G17" s="15"/>
      <c r="H17" s="23" t="s">
        <v>29</v>
      </c>
      <c r="I17" s="36">
        <f>H56</f>
        <v>6687.6047876682769</v>
      </c>
      <c r="J17" s="23" t="s">
        <v>27</v>
      </c>
      <c r="K17" s="29">
        <f>(E54+F54+G54)/1000</f>
        <v>0.15549489999999999</v>
      </c>
      <c r="L17" s="22">
        <f>H57/1000</f>
        <v>1039.888437698</v>
      </c>
      <c r="M17" s="23" t="s">
        <v>39</v>
      </c>
      <c r="N17" s="23" t="s">
        <v>40</v>
      </c>
      <c r="O17" s="15"/>
      <c r="P17" s="16"/>
      <c r="Q17" s="1">
        <f>L17/K17</f>
        <v>6687.6047876682769</v>
      </c>
    </row>
    <row r="18" spans="1:17" x14ac:dyDescent="0.2">
      <c r="K18" s="10"/>
    </row>
    <row r="19" spans="1:17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7" x14ac:dyDescent="0.2">
      <c r="A20" s="8"/>
      <c r="B20" s="8"/>
      <c r="C20" s="8"/>
      <c r="D20" s="8"/>
      <c r="E20" s="1"/>
      <c r="F20" s="14"/>
    </row>
    <row r="21" spans="1:17" x14ac:dyDescent="0.2">
      <c r="A21" s="9"/>
      <c r="B21" s="9"/>
      <c r="C21" s="9"/>
      <c r="D21" s="17"/>
      <c r="E21" s="18" t="s">
        <v>68</v>
      </c>
      <c r="F21" s="18" t="s">
        <v>69</v>
      </c>
      <c r="G21" s="18" t="s">
        <v>32</v>
      </c>
      <c r="H21" s="18" t="s">
        <v>84</v>
      </c>
      <c r="I21" s="1" t="s">
        <v>85</v>
      </c>
    </row>
    <row r="22" spans="1:17" ht="30" x14ac:dyDescent="0.2">
      <c r="A22" s="8"/>
      <c r="B22" s="8"/>
      <c r="C22" s="8"/>
      <c r="D22" s="19" t="s">
        <v>65</v>
      </c>
      <c r="E22" s="4">
        <v>43.777999999999999</v>
      </c>
      <c r="F22" s="4">
        <v>36.314</v>
      </c>
      <c r="G22" s="4">
        <v>28.338000000000001</v>
      </c>
      <c r="H22" s="4"/>
      <c r="I22" s="1">
        <v>14.901999999999999</v>
      </c>
    </row>
    <row r="23" spans="1:17" x14ac:dyDescent="0.2">
      <c r="A23" s="8"/>
      <c r="B23" s="8"/>
      <c r="C23" s="8"/>
      <c r="D23" s="19" t="s">
        <v>42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1">
        <f>1.931+2.866+1.138+123.856</f>
        <v>129.791</v>
      </c>
    </row>
    <row r="24" spans="1:17" x14ac:dyDescent="0.2">
      <c r="D24" s="4" t="s">
        <v>43</v>
      </c>
      <c r="E24" s="4">
        <v>25.663</v>
      </c>
      <c r="F24" s="4">
        <v>12.55</v>
      </c>
      <c r="G24" s="4">
        <v>10.27</v>
      </c>
      <c r="H24" s="4"/>
      <c r="I24" s="1">
        <v>8.1449999999999996</v>
      </c>
    </row>
    <row r="25" spans="1:17" ht="30" x14ac:dyDescent="0.2">
      <c r="D25" s="4" t="s">
        <v>44</v>
      </c>
      <c r="E25" s="4">
        <v>16.52</v>
      </c>
      <c r="F25" s="4">
        <v>13.45</v>
      </c>
      <c r="G25" s="4">
        <v>11.507</v>
      </c>
      <c r="H25" s="4"/>
      <c r="I25" s="1">
        <v>6.9470000000000001</v>
      </c>
    </row>
    <row r="26" spans="1:17" ht="30" x14ac:dyDescent="0.2">
      <c r="D26" s="4" t="s">
        <v>45</v>
      </c>
      <c r="E26" s="4">
        <v>88.569000000000003</v>
      </c>
      <c r="F26" s="4">
        <v>73.361000000000004</v>
      </c>
      <c r="G26" s="4">
        <v>65.94</v>
      </c>
      <c r="H26" s="4"/>
      <c r="I26" s="1">
        <v>44.914999999999999</v>
      </c>
    </row>
    <row r="27" spans="1:17" x14ac:dyDescent="0.2">
      <c r="D27" s="4" t="s">
        <v>86</v>
      </c>
      <c r="E27" s="4">
        <v>39.881999999999998</v>
      </c>
      <c r="F27" s="4">
        <v>33.158999999999999</v>
      </c>
      <c r="G27" s="4">
        <v>30.12</v>
      </c>
      <c r="H27" s="4"/>
      <c r="I27" s="1">
        <v>20.994</v>
      </c>
    </row>
    <row r="28" spans="1:17" x14ac:dyDescent="0.2">
      <c r="D28" s="4" t="s">
        <v>46</v>
      </c>
      <c r="E28" s="4">
        <v>57.002000000000002</v>
      </c>
      <c r="F28" s="4">
        <v>47.268000000000001</v>
      </c>
      <c r="G28" s="4">
        <v>42.625999999999998</v>
      </c>
      <c r="H28" s="4"/>
      <c r="I28" s="1">
        <v>29.241</v>
      </c>
    </row>
    <row r="29" spans="1:17" ht="30" x14ac:dyDescent="0.2">
      <c r="D29" s="4" t="s">
        <v>47</v>
      </c>
      <c r="E29" s="4">
        <v>211.10300000000001</v>
      </c>
      <c r="F29" s="4">
        <v>174.85400000000001</v>
      </c>
      <c r="G29" s="4">
        <v>157.17500000000001</v>
      </c>
      <c r="H29" s="4"/>
      <c r="I29" s="1">
        <v>107.053</v>
      </c>
    </row>
    <row r="30" spans="1:17" x14ac:dyDescent="0.2">
      <c r="D30" s="4" t="s">
        <v>48</v>
      </c>
      <c r="E30" s="4">
        <v>27.442</v>
      </c>
      <c r="F30" s="4">
        <v>19.942</v>
      </c>
      <c r="G30" s="4">
        <v>17.555</v>
      </c>
      <c r="H30" s="4"/>
      <c r="I30" s="1">
        <v>12.72</v>
      </c>
    </row>
    <row r="31" spans="1:17" ht="30" x14ac:dyDescent="0.2">
      <c r="D31" s="4" t="s">
        <v>49</v>
      </c>
      <c r="E31" s="4">
        <v>21.21</v>
      </c>
      <c r="F31" s="4">
        <v>17.457000000000001</v>
      </c>
      <c r="G31" s="4">
        <v>15.412000000000001</v>
      </c>
      <c r="H31" s="4"/>
      <c r="I31" s="1">
        <v>10.071</v>
      </c>
    </row>
    <row r="32" spans="1:17" x14ac:dyDescent="0.2">
      <c r="D32" s="4" t="s">
        <v>50</v>
      </c>
      <c r="E32" s="4">
        <v>56.183</v>
      </c>
      <c r="F32" s="4">
        <v>46.536000000000001</v>
      </c>
      <c r="G32" s="4">
        <v>41.831000000000003</v>
      </c>
      <c r="H32" s="4"/>
      <c r="I32" s="1">
        <v>28.491</v>
      </c>
    </row>
    <row r="33" spans="4:9" ht="30.75" customHeight="1" x14ac:dyDescent="0.2">
      <c r="D33" s="4" t="s">
        <v>51</v>
      </c>
      <c r="E33" s="4">
        <v>32.731000000000002</v>
      </c>
      <c r="F33" s="4">
        <v>26.939</v>
      </c>
      <c r="G33" s="4">
        <v>23.783000000000001</v>
      </c>
      <c r="H33" s="4"/>
      <c r="I33" s="1">
        <v>15.541</v>
      </c>
    </row>
    <row r="34" spans="4:9" x14ac:dyDescent="0.2">
      <c r="D34" s="4" t="s">
        <v>52</v>
      </c>
      <c r="E34" s="4">
        <v>0.99199999999999999</v>
      </c>
      <c r="F34" s="4">
        <v>0.82199999999999995</v>
      </c>
      <c r="G34" s="4">
        <v>0.73899999999999999</v>
      </c>
      <c r="H34" s="4"/>
      <c r="I34" s="1">
        <v>0.503</v>
      </c>
    </row>
    <row r="35" spans="4:9" ht="30" x14ac:dyDescent="0.2">
      <c r="D35" s="4" t="s">
        <v>70</v>
      </c>
      <c r="E35" s="4">
        <v>15.989000000000001</v>
      </c>
      <c r="F35" s="4">
        <v>12.99</v>
      </c>
      <c r="G35" s="4">
        <v>11.04</v>
      </c>
      <c r="H35" s="4"/>
      <c r="I35" s="1">
        <v>6.5490000000000004</v>
      </c>
    </row>
    <row r="36" spans="4:9" x14ac:dyDescent="0.2">
      <c r="D36" s="4" t="s">
        <v>53</v>
      </c>
      <c r="E36" s="4">
        <v>213.05600000000001</v>
      </c>
      <c r="F36" s="4">
        <v>176.471</v>
      </c>
      <c r="G36" s="4">
        <v>158.62899999999999</v>
      </c>
      <c r="H36" s="4"/>
      <c r="I36" s="1">
        <v>108.04300000000001</v>
      </c>
    </row>
    <row r="37" spans="4:9" x14ac:dyDescent="0.2">
      <c r="D37" s="4" t="s">
        <v>54</v>
      </c>
      <c r="E37" s="4">
        <v>117.44</v>
      </c>
      <c r="F37" s="4">
        <v>97.274000000000001</v>
      </c>
      <c r="G37" s="4">
        <v>87.438999999999993</v>
      </c>
      <c r="H37" s="4"/>
      <c r="I37" s="1">
        <v>59.555999999999997</v>
      </c>
    </row>
    <row r="38" spans="4:9" ht="30" x14ac:dyDescent="0.2">
      <c r="D38" s="4" t="s">
        <v>56</v>
      </c>
      <c r="E38" s="4">
        <v>732.63099999999997</v>
      </c>
      <c r="F38" s="4">
        <v>602.97900000000004</v>
      </c>
      <c r="G38" s="4">
        <v>532.35500000000002</v>
      </c>
      <c r="H38" s="4"/>
      <c r="I38" s="1">
        <v>347.87200000000001</v>
      </c>
    </row>
    <row r="39" spans="4:9" x14ac:dyDescent="0.2">
      <c r="D39" s="4" t="s">
        <v>55</v>
      </c>
      <c r="E39" s="4">
        <v>102.593</v>
      </c>
      <c r="F39" s="4">
        <v>84.438000000000002</v>
      </c>
      <c r="G39" s="4">
        <v>74.548000000000002</v>
      </c>
      <c r="H39" s="4"/>
      <c r="I39" s="1">
        <v>48.713999999999999</v>
      </c>
    </row>
    <row r="40" spans="4:9" x14ac:dyDescent="0.2">
      <c r="D40" s="4" t="s">
        <v>57</v>
      </c>
      <c r="E40" s="4">
        <v>185.44499999999999</v>
      </c>
      <c r="F40" s="4">
        <v>153.601</v>
      </c>
      <c r="G40" s="4">
        <v>138.071</v>
      </c>
      <c r="H40" s="4"/>
      <c r="I40" s="1">
        <v>94.042000000000002</v>
      </c>
    </row>
    <row r="41" spans="4:9" x14ac:dyDescent="0.2">
      <c r="D41" s="4" t="s">
        <v>58</v>
      </c>
      <c r="E41" s="4">
        <v>4.6890000000000001</v>
      </c>
      <c r="F41" s="4">
        <v>3.8839999999999999</v>
      </c>
      <c r="G41" s="4">
        <v>3.4910000000000001</v>
      </c>
      <c r="H41" s="4"/>
      <c r="I41" s="1">
        <v>2.3780000000000001</v>
      </c>
    </row>
    <row r="42" spans="4:9" ht="30" x14ac:dyDescent="0.2">
      <c r="D42" s="4" t="s">
        <v>59</v>
      </c>
      <c r="E42" s="4">
        <v>2.11</v>
      </c>
      <c r="F42" s="4">
        <v>1.748</v>
      </c>
      <c r="G42" s="4">
        <v>1.571</v>
      </c>
      <c r="H42" s="4"/>
      <c r="I42" s="1">
        <v>1.07</v>
      </c>
    </row>
    <row r="43" spans="4:9" x14ac:dyDescent="0.2">
      <c r="D43" s="4" t="s">
        <v>60</v>
      </c>
      <c r="E43" s="4">
        <v>17.047000000000001</v>
      </c>
      <c r="F43" s="4">
        <v>14.119</v>
      </c>
      <c r="G43" s="4">
        <v>12.692</v>
      </c>
      <c r="H43" s="4"/>
      <c r="I43" s="1">
        <v>8.6449999999999996</v>
      </c>
    </row>
    <row r="44" spans="4:9" ht="30" x14ac:dyDescent="0.2">
      <c r="D44" s="4" t="s">
        <v>61</v>
      </c>
      <c r="E44" s="4">
        <v>6.9850000000000003</v>
      </c>
      <c r="F44" s="4">
        <v>5.7859999999999996</v>
      </c>
      <c r="G44" s="4">
        <v>5.2009999999999996</v>
      </c>
      <c r="H44" s="4"/>
      <c r="I44" s="1">
        <v>3.5419999999999998</v>
      </c>
    </row>
    <row r="45" spans="4:9" x14ac:dyDescent="0.2">
      <c r="D45" s="4" t="s">
        <v>62</v>
      </c>
      <c r="E45" s="4">
        <v>5.4859999999999998</v>
      </c>
      <c r="F45" s="4">
        <v>4.4569999999999999</v>
      </c>
      <c r="G45" s="4">
        <v>3.7879999999999998</v>
      </c>
      <c r="H45" s="4"/>
      <c r="I45" s="1">
        <v>2.2469999999999999</v>
      </c>
    </row>
    <row r="46" spans="4:9" x14ac:dyDescent="0.2">
      <c r="D46" s="4" t="s">
        <v>63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1">
        <v>97.084000000000003</v>
      </c>
    </row>
    <row r="47" spans="4:9" x14ac:dyDescent="0.2">
      <c r="D47" s="4" t="s">
        <v>64</v>
      </c>
      <c r="E47" s="4">
        <v>82.466999999999999</v>
      </c>
      <c r="F47" s="4">
        <v>66.998000000000005</v>
      </c>
      <c r="G47" s="4">
        <v>56.94</v>
      </c>
      <c r="H47" s="4"/>
      <c r="I47" s="1">
        <v>33.78</v>
      </c>
    </row>
    <row r="48" spans="4:9" ht="30" x14ac:dyDescent="0.2">
      <c r="D48" s="30" t="s">
        <v>78</v>
      </c>
      <c r="E48" s="30">
        <f>SUM(E22:E47)</f>
        <v>2612.1460000000002</v>
      </c>
      <c r="F48" s="31">
        <f>SUM(F22:F47)</f>
        <v>2141.0309999999999</v>
      </c>
      <c r="G48" s="31">
        <f>SUM(G22:G47)</f>
        <v>1888.9019999999998</v>
      </c>
      <c r="H48" s="31">
        <f>E48+F48+G48</f>
        <v>6642.0789999999997</v>
      </c>
      <c r="I48" s="1">
        <f>SUM(I22:I47)</f>
        <v>1242.8359999999998</v>
      </c>
    </row>
    <row r="49" spans="3:9" ht="15.75" x14ac:dyDescent="0.25">
      <c r="D49" s="32" t="s">
        <v>67</v>
      </c>
      <c r="E49" s="32">
        <v>3165.64</v>
      </c>
      <c r="F49" s="32">
        <v>3165.64</v>
      </c>
      <c r="G49" s="32">
        <v>3165.64</v>
      </c>
      <c r="H49" s="37">
        <f>H50/H48</f>
        <v>3165.6400000000003</v>
      </c>
      <c r="I49" s="1">
        <v>3165.64</v>
      </c>
    </row>
    <row r="50" spans="3:9" ht="33" customHeight="1" x14ac:dyDescent="0.2">
      <c r="D50" s="32" t="s">
        <v>79</v>
      </c>
      <c r="E50" s="33">
        <f>E48*E49</f>
        <v>8269113.8634400005</v>
      </c>
      <c r="F50" s="33">
        <f t="shared" ref="F50" si="0">F48*F49</f>
        <v>6777733.3748399997</v>
      </c>
      <c r="G50" s="33">
        <f>G48*G49</f>
        <v>5979583.7272799993</v>
      </c>
      <c r="H50" s="33">
        <f>E50+F50+G50</f>
        <v>21026430.96556</v>
      </c>
      <c r="I50" s="1">
        <f>I49*I48</f>
        <v>3934371.3550399994</v>
      </c>
    </row>
    <row r="51" spans="3:9" x14ac:dyDescent="0.2">
      <c r="D51" s="34"/>
      <c r="E51" s="34"/>
      <c r="F51" s="21"/>
      <c r="G51" s="21"/>
      <c r="H51" s="21"/>
    </row>
    <row r="52" spans="3:9" ht="45" x14ac:dyDescent="0.2">
      <c r="C52" s="21" t="s">
        <v>71</v>
      </c>
      <c r="D52" s="20" t="s">
        <v>72</v>
      </c>
      <c r="E52" s="4">
        <v>5.4878</v>
      </c>
      <c r="F52" s="4">
        <v>5.4878</v>
      </c>
      <c r="G52" s="4">
        <v>5.4878</v>
      </c>
      <c r="H52" s="21"/>
    </row>
    <row r="53" spans="3:9" ht="45" x14ac:dyDescent="0.2">
      <c r="C53" s="27"/>
      <c r="D53" s="20" t="s">
        <v>73</v>
      </c>
      <c r="E53" s="4">
        <f>12.8081+16.0954</f>
        <v>28.903500000000001</v>
      </c>
      <c r="F53" s="4">
        <v>55.064</v>
      </c>
      <c r="G53" s="4">
        <v>55.064</v>
      </c>
      <c r="H53" s="21"/>
    </row>
    <row r="54" spans="3:9" ht="30" x14ac:dyDescent="0.2">
      <c r="D54" s="31" t="s">
        <v>80</v>
      </c>
      <c r="E54" s="31">
        <f>E52+E53</f>
        <v>34.391300000000001</v>
      </c>
      <c r="F54" s="31">
        <f>F52+F53</f>
        <v>60.5518</v>
      </c>
      <c r="G54" s="31">
        <f>G52+G53</f>
        <v>60.5518</v>
      </c>
      <c r="H54" s="31">
        <f>E54+F54+G54</f>
        <v>155.4949</v>
      </c>
    </row>
    <row r="55" spans="3:9" ht="30" x14ac:dyDescent="0.2">
      <c r="D55" s="32" t="s">
        <v>74</v>
      </c>
      <c r="E55" s="32">
        <v>1376.32</v>
      </c>
      <c r="F55" s="32">
        <v>1376.32</v>
      </c>
      <c r="G55" s="32">
        <v>1376.32</v>
      </c>
      <c r="H55" s="32"/>
    </row>
    <row r="56" spans="3:9" ht="30.75" x14ac:dyDescent="0.25">
      <c r="D56" s="32" t="s">
        <v>75</v>
      </c>
      <c r="E56" s="32">
        <v>7316.54</v>
      </c>
      <c r="F56" s="32">
        <v>7316.54</v>
      </c>
      <c r="G56" s="32">
        <v>7316.54</v>
      </c>
      <c r="H56" s="38">
        <f>H57/H54</f>
        <v>6687.6047876682769</v>
      </c>
    </row>
    <row r="57" spans="3:9" ht="30" x14ac:dyDescent="0.2">
      <c r="D57" s="32" t="s">
        <v>81</v>
      </c>
      <c r="E57" s="33">
        <f>E52*E55+E53*E56</f>
        <v>219026.58278600001</v>
      </c>
      <c r="F57" s="33">
        <f t="shared" ref="F57" si="1">F52*F55+F53*F56</f>
        <v>410430.927456</v>
      </c>
      <c r="G57" s="33">
        <f>G52*G55+G53*G56</f>
        <v>410430.927456</v>
      </c>
      <c r="H57" s="33">
        <f>E57+F57+G57</f>
        <v>1039888.437698</v>
      </c>
    </row>
    <row r="58" spans="3:9" x14ac:dyDescent="0.2">
      <c r="D58" s="28" t="s">
        <v>82</v>
      </c>
      <c r="E58" s="28">
        <f>E54+E48</f>
        <v>2646.5373</v>
      </c>
      <c r="F58" s="28">
        <f>F54+F48</f>
        <v>2201.5828000000001</v>
      </c>
      <c r="G58" s="28">
        <f>G54+G48</f>
        <v>1949.4537999999998</v>
      </c>
      <c r="H58" s="28">
        <f>H48+H54</f>
        <v>6797.5738999999994</v>
      </c>
    </row>
    <row r="59" spans="3:9" x14ac:dyDescent="0.2">
      <c r="D59" s="28" t="s">
        <v>83</v>
      </c>
      <c r="E59" s="35">
        <f>E50+E57</f>
        <v>8488140.4462260008</v>
      </c>
      <c r="F59" s="35">
        <f t="shared" ref="F59:G59" si="2">F50+F57</f>
        <v>7188164.3022959996</v>
      </c>
      <c r="G59" s="35">
        <f t="shared" si="2"/>
        <v>6390014.6547359992</v>
      </c>
      <c r="H59" s="35">
        <f>H57+H50</f>
        <v>22066319.403258</v>
      </c>
    </row>
    <row r="60" spans="3:9" x14ac:dyDescent="0.2">
      <c r="E60" s="1"/>
    </row>
    <row r="61" spans="3:9" x14ac:dyDescent="0.2">
      <c r="E61" s="1"/>
    </row>
    <row r="62" spans="3:9" ht="45" x14ac:dyDescent="0.2">
      <c r="E62" s="1" t="s">
        <v>76</v>
      </c>
    </row>
    <row r="63" spans="3:9" x14ac:dyDescent="0.2">
      <c r="E63" s="1"/>
    </row>
    <row r="64" spans="3:9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81" spans="15:15" x14ac:dyDescent="0.2">
      <c r="O81" s="1" t="e">
        <f>#REF!+#REF!+H58+E58</f>
        <v>#REF!</v>
      </c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81"/>
  <sheetViews>
    <sheetView topLeftCell="A7" zoomScale="70" zoomScaleNormal="70" workbookViewId="0">
      <selection activeCell="K16" sqref="K16:K1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1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5" ht="15.75" customHeight="1" x14ac:dyDescent="0.2">
      <c r="A4" s="61" t="s">
        <v>17</v>
      </c>
      <c r="B4" s="61"/>
      <c r="C4" s="64" t="s">
        <v>31</v>
      </c>
      <c r="D4" s="64"/>
      <c r="E4" s="64"/>
      <c r="F4" s="64"/>
      <c r="G4" s="64"/>
    </row>
    <row r="5" spans="1:15" x14ac:dyDescent="0.2">
      <c r="C5" s="65" t="s">
        <v>20</v>
      </c>
      <c r="D5" s="65"/>
      <c r="E5" s="65"/>
      <c r="F5" s="65"/>
      <c r="G5" s="65"/>
    </row>
    <row r="6" spans="1:15" ht="15.75" customHeight="1" x14ac:dyDescent="0.25">
      <c r="A6" s="61" t="s">
        <v>18</v>
      </c>
      <c r="B6" s="61"/>
      <c r="C6" s="62" t="s">
        <v>26</v>
      </c>
      <c r="D6" s="62"/>
      <c r="E6" s="62"/>
      <c r="F6" s="62"/>
      <c r="G6" s="62"/>
    </row>
    <row r="7" spans="1:15" x14ac:dyDescent="0.2">
      <c r="C7" s="60" t="s">
        <v>19</v>
      </c>
      <c r="D7" s="60"/>
      <c r="E7" s="60"/>
      <c r="F7" s="60"/>
      <c r="G7" s="60"/>
    </row>
    <row r="8" spans="1:15" ht="15.75" x14ac:dyDescent="0.25">
      <c r="A8" s="61" t="s">
        <v>16</v>
      </c>
      <c r="B8" s="61"/>
      <c r="C8" s="62" t="s">
        <v>87</v>
      </c>
      <c r="D8" s="62"/>
      <c r="E8" s="62"/>
      <c r="F8" s="62"/>
      <c r="G8" s="62"/>
    </row>
    <row r="9" spans="1:15" x14ac:dyDescent="0.2">
      <c r="A9" s="41"/>
      <c r="B9" s="41"/>
      <c r="C9" s="2"/>
      <c r="D9" s="2"/>
      <c r="E9" s="12"/>
      <c r="F9" s="2"/>
      <c r="G9" s="2"/>
    </row>
    <row r="11" spans="1:15" s="3" customFormat="1" ht="15.75" customHeight="1" x14ac:dyDescent="0.25">
      <c r="A11" s="58" t="s">
        <v>1</v>
      </c>
      <c r="B11" s="58" t="s">
        <v>24</v>
      </c>
      <c r="C11" s="58"/>
      <c r="D11" s="58"/>
      <c r="E11" s="58"/>
      <c r="F11" s="58"/>
      <c r="G11" s="58"/>
      <c r="H11" s="58" t="s">
        <v>11</v>
      </c>
      <c r="I11" s="58" t="s">
        <v>30</v>
      </c>
      <c r="J11" s="58" t="s">
        <v>12</v>
      </c>
      <c r="K11" s="58" t="s">
        <v>13</v>
      </c>
      <c r="L11" s="58" t="s">
        <v>22</v>
      </c>
      <c r="M11" s="58" t="s">
        <v>14</v>
      </c>
      <c r="N11" s="58" t="s">
        <v>23</v>
      </c>
      <c r="O11" s="58" t="s">
        <v>15</v>
      </c>
    </row>
    <row r="12" spans="1:15" s="3" customFormat="1" ht="53.25" customHeight="1" x14ac:dyDescent="0.25">
      <c r="A12" s="58"/>
      <c r="B12" s="58" t="s">
        <v>2</v>
      </c>
      <c r="C12" s="58" t="s">
        <v>6</v>
      </c>
      <c r="D12" s="58"/>
      <c r="E12" s="58" t="s">
        <v>10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s="3" customFormat="1" x14ac:dyDescent="0.25">
      <c r="A13" s="58"/>
      <c r="B13" s="58"/>
      <c r="C13" s="39" t="s">
        <v>4</v>
      </c>
      <c r="D13" s="39" t="s">
        <v>5</v>
      </c>
      <c r="E13" s="59" t="s">
        <v>7</v>
      </c>
      <c r="F13" s="58" t="s">
        <v>8</v>
      </c>
      <c r="G13" s="58" t="s">
        <v>9</v>
      </c>
      <c r="H13" s="58"/>
      <c r="I13" s="58"/>
      <c r="J13" s="58"/>
      <c r="K13" s="58"/>
      <c r="L13" s="58"/>
      <c r="M13" s="58"/>
      <c r="N13" s="58"/>
      <c r="O13" s="58"/>
    </row>
    <row r="14" spans="1:15" s="3" customFormat="1" ht="48.75" customHeight="1" x14ac:dyDescent="0.25">
      <c r="A14" s="58"/>
      <c r="B14" s="58"/>
      <c r="C14" s="39" t="s">
        <v>3</v>
      </c>
      <c r="D14" s="39" t="s">
        <v>3</v>
      </c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3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39">
        <v>1</v>
      </c>
      <c r="B16" s="39"/>
      <c r="C16" s="39"/>
      <c r="D16" s="39"/>
      <c r="E16" s="40"/>
      <c r="F16" s="39" t="s">
        <v>25</v>
      </c>
      <c r="G16" s="39"/>
      <c r="H16" s="39" t="s">
        <v>29</v>
      </c>
      <c r="I16" s="5">
        <f>G49</f>
        <v>3165.64</v>
      </c>
      <c r="J16" s="39" t="s">
        <v>27</v>
      </c>
      <c r="K16" s="5">
        <f>L48/1000</f>
        <v>1.9556959999999997</v>
      </c>
      <c r="L16" s="6">
        <f>L50/1000</f>
        <v>6191.029485439999</v>
      </c>
      <c r="M16" s="7" t="s">
        <v>28</v>
      </c>
      <c r="N16" s="39" t="s">
        <v>88</v>
      </c>
      <c r="O16" s="39"/>
    </row>
    <row r="17" spans="1:16" ht="30" customHeight="1" x14ac:dyDescent="0.2">
      <c r="A17" s="23">
        <v>2</v>
      </c>
      <c r="B17" s="15"/>
      <c r="C17" s="15"/>
      <c r="D17" s="15"/>
      <c r="E17" s="15"/>
      <c r="F17" s="15"/>
      <c r="G17" s="15"/>
      <c r="H17" s="23" t="s">
        <v>29</v>
      </c>
      <c r="I17" s="36">
        <v>5040.54</v>
      </c>
      <c r="J17" s="23" t="s">
        <v>27</v>
      </c>
      <c r="K17" s="29">
        <f>L54/1000</f>
        <v>2.8645700000000003E-2</v>
      </c>
      <c r="L17" s="22">
        <f>L57/1000</f>
        <v>144.389931246</v>
      </c>
      <c r="M17" s="23" t="s">
        <v>39</v>
      </c>
      <c r="N17" s="23" t="s">
        <v>89</v>
      </c>
      <c r="O17" s="15"/>
      <c r="P17" s="16"/>
    </row>
    <row r="18" spans="1:16" x14ac:dyDescent="0.2">
      <c r="K18" s="10"/>
    </row>
    <row r="19" spans="1:16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x14ac:dyDescent="0.2">
      <c r="A20" s="8"/>
      <c r="B20" s="8"/>
      <c r="C20" s="8"/>
      <c r="D20" s="8"/>
      <c r="E20" s="1"/>
      <c r="F20" s="14"/>
    </row>
    <row r="21" spans="1:16" x14ac:dyDescent="0.2">
      <c r="A21" s="9"/>
      <c r="B21" s="9"/>
      <c r="C21" s="9"/>
      <c r="D21" s="17"/>
      <c r="E21" s="18" t="s">
        <v>68</v>
      </c>
      <c r="F21" s="18" t="s">
        <v>69</v>
      </c>
      <c r="G21" s="18" t="s">
        <v>32</v>
      </c>
      <c r="H21" s="18" t="s">
        <v>84</v>
      </c>
      <c r="I21" s="18" t="s">
        <v>85</v>
      </c>
      <c r="J21" s="18" t="s">
        <v>34</v>
      </c>
      <c r="K21" s="18" t="s">
        <v>35</v>
      </c>
      <c r="L21" s="18" t="s">
        <v>90</v>
      </c>
    </row>
    <row r="22" spans="1:16" ht="30" x14ac:dyDescent="0.2">
      <c r="A22" s="8"/>
      <c r="B22" s="8"/>
      <c r="C22" s="8"/>
      <c r="D22" s="19" t="s">
        <v>65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</row>
    <row r="23" spans="1:16" x14ac:dyDescent="0.2">
      <c r="A23" s="8"/>
      <c r="B23" s="8"/>
      <c r="C23" s="8"/>
      <c r="D23" s="19" t="s">
        <v>42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</row>
    <row r="24" spans="1:16" x14ac:dyDescent="0.2">
      <c r="D24" s="4" t="s">
        <v>43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</row>
    <row r="25" spans="1:16" ht="30" x14ac:dyDescent="0.2">
      <c r="D25" s="4" t="s">
        <v>44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</row>
    <row r="26" spans="1:16" ht="30" x14ac:dyDescent="0.2">
      <c r="D26" s="4" t="s">
        <v>45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</row>
    <row r="27" spans="1:16" x14ac:dyDescent="0.2">
      <c r="D27" s="4" t="s">
        <v>86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</row>
    <row r="28" spans="1:16" x14ac:dyDescent="0.2">
      <c r="D28" s="4" t="s">
        <v>46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</row>
    <row r="29" spans="1:16" ht="30" x14ac:dyDescent="0.2">
      <c r="D29" s="4" t="s">
        <v>47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</row>
    <row r="30" spans="1:16" x14ac:dyDescent="0.2">
      <c r="D30" s="4" t="s">
        <v>48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</row>
    <row r="31" spans="1:16" ht="30" x14ac:dyDescent="0.2">
      <c r="D31" s="4" t="s">
        <v>49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</row>
    <row r="32" spans="1:16" x14ac:dyDescent="0.2">
      <c r="D32" s="4" t="s">
        <v>50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</row>
    <row r="33" spans="4:12" ht="30.75" customHeight="1" x14ac:dyDescent="0.2">
      <c r="D33" s="4" t="s">
        <v>51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</row>
    <row r="34" spans="4:12" x14ac:dyDescent="0.2">
      <c r="D34" s="4" t="s">
        <v>52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</row>
    <row r="35" spans="4:12" ht="30" x14ac:dyDescent="0.2">
      <c r="D35" s="4" t="s">
        <v>70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</row>
    <row r="36" spans="4:12" x14ac:dyDescent="0.2">
      <c r="D36" s="4" t="s">
        <v>53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</row>
    <row r="37" spans="4:12" x14ac:dyDescent="0.2">
      <c r="D37" s="4" t="s">
        <v>54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</row>
    <row r="38" spans="4:12" ht="30" x14ac:dyDescent="0.2">
      <c r="D38" s="4" t="s">
        <v>56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</row>
    <row r="39" spans="4:12" x14ac:dyDescent="0.2">
      <c r="D39" s="4" t="s">
        <v>55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</row>
    <row r="40" spans="4:12" x14ac:dyDescent="0.2">
      <c r="D40" s="4" t="s">
        <v>57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</row>
    <row r="41" spans="4:12" x14ac:dyDescent="0.2">
      <c r="D41" s="4" t="s">
        <v>58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</row>
    <row r="42" spans="4:12" ht="30" x14ac:dyDescent="0.2">
      <c r="D42" s="4" t="s">
        <v>59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</row>
    <row r="43" spans="4:12" x14ac:dyDescent="0.2">
      <c r="D43" s="4" t="s">
        <v>60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</row>
    <row r="44" spans="4:12" ht="30" x14ac:dyDescent="0.2">
      <c r="D44" s="4" t="s">
        <v>61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</row>
    <row r="45" spans="4:12" x14ac:dyDescent="0.2">
      <c r="D45" s="4" t="s">
        <v>62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</row>
    <row r="46" spans="4:12" x14ac:dyDescent="0.2">
      <c r="D46" s="4" t="s">
        <v>63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</row>
    <row r="47" spans="4:12" x14ac:dyDescent="0.2">
      <c r="D47" s="4" t="s">
        <v>64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</row>
    <row r="48" spans="4:12" ht="30" x14ac:dyDescent="0.2">
      <c r="D48" s="30" t="s">
        <v>78</v>
      </c>
      <c r="E48" s="30">
        <f>SUM(E22:E47)</f>
        <v>2612.1460000000002</v>
      </c>
      <c r="F48" s="31">
        <f>SUM(F22:F47)</f>
        <v>2141.0309999999999</v>
      </c>
      <c r="G48" s="31">
        <f>SUM(G22:G47)</f>
        <v>1888.9019999999998</v>
      </c>
      <c r="H48" s="31">
        <f>E48+F48+G48</f>
        <v>6642.0789999999997</v>
      </c>
      <c r="I48" s="31">
        <f>SUM(I22:I47)</f>
        <v>1242.8359999999998</v>
      </c>
      <c r="J48" s="31">
        <f>SUM(J22:J47)</f>
        <v>712.8599999999999</v>
      </c>
      <c r="K48" s="31"/>
      <c r="L48" s="45">
        <f>I48+J48+K48</f>
        <v>1955.6959999999997</v>
      </c>
    </row>
    <row r="49" spans="3:12" ht="15.75" x14ac:dyDescent="0.25">
      <c r="D49" s="32" t="s">
        <v>67</v>
      </c>
      <c r="E49" s="32">
        <v>3165.64</v>
      </c>
      <c r="F49" s="32">
        <v>3165.64</v>
      </c>
      <c r="G49" s="32">
        <v>3165.64</v>
      </c>
      <c r="H49" s="37">
        <f>H50/H48</f>
        <v>3165.6400000000003</v>
      </c>
      <c r="I49" s="32">
        <v>3165.64</v>
      </c>
      <c r="J49" s="32">
        <v>3165.64</v>
      </c>
      <c r="K49" s="32">
        <v>3165.64</v>
      </c>
      <c r="L49" s="32">
        <f>L50/L48</f>
        <v>3165.64</v>
      </c>
    </row>
    <row r="50" spans="3:12" ht="33" customHeight="1" x14ac:dyDescent="0.2">
      <c r="D50" s="32" t="s">
        <v>79</v>
      </c>
      <c r="E50" s="33">
        <f>E48*E49</f>
        <v>8269113.8634400005</v>
      </c>
      <c r="F50" s="33">
        <f t="shared" ref="F50" si="0">F48*F49</f>
        <v>6777733.3748399997</v>
      </c>
      <c r="G50" s="33">
        <f>G48*G49</f>
        <v>5979583.7272799993</v>
      </c>
      <c r="H50" s="33">
        <f>E50+F50+G50</f>
        <v>21026430.96556</v>
      </c>
      <c r="I50" s="33">
        <f>I49*I48</f>
        <v>3934371.3550399994</v>
      </c>
      <c r="J50" s="33">
        <f>J49*J48</f>
        <v>2256658.1303999997</v>
      </c>
      <c r="K50" s="33"/>
      <c r="L50" s="33">
        <f>I50+J50+K50</f>
        <v>6191029.485439999</v>
      </c>
    </row>
    <row r="51" spans="3:12" x14ac:dyDescent="0.2">
      <c r="D51" s="34"/>
      <c r="E51" s="34"/>
      <c r="F51" s="21"/>
      <c r="G51" s="21"/>
      <c r="H51" s="21"/>
      <c r="I51" s="4"/>
      <c r="J51" s="4"/>
      <c r="K51" s="4"/>
      <c r="L51" s="4"/>
    </row>
    <row r="52" spans="3:12" ht="45" x14ac:dyDescent="0.2">
      <c r="C52" s="21" t="s">
        <v>71</v>
      </c>
      <c r="D52" s="20" t="s">
        <v>72</v>
      </c>
      <c r="E52" s="4">
        <v>5.4878</v>
      </c>
      <c r="F52" s="4">
        <v>5.4878</v>
      </c>
      <c r="G52" s="4">
        <v>5.4878</v>
      </c>
      <c r="H52" s="21"/>
      <c r="I52" s="4">
        <v>5.4878</v>
      </c>
      <c r="J52" s="4">
        <v>5.4878</v>
      </c>
      <c r="K52" s="4">
        <v>0</v>
      </c>
      <c r="L52" s="4"/>
    </row>
    <row r="53" spans="3:12" ht="45" x14ac:dyDescent="0.2">
      <c r="C53" s="27"/>
      <c r="D53" s="20" t="s">
        <v>73</v>
      </c>
      <c r="E53" s="4">
        <f>12.8081+16.0954</f>
        <v>28.903500000000001</v>
      </c>
      <c r="F53" s="4">
        <v>55.064</v>
      </c>
      <c r="G53" s="4">
        <v>55.064</v>
      </c>
      <c r="H53" s="21"/>
      <c r="I53" s="4">
        <f>29.87-(F53-30.058)</f>
        <v>4.8640000000000008</v>
      </c>
      <c r="J53" s="4">
        <v>12.806100000000001</v>
      </c>
      <c r="K53" s="4">
        <v>0</v>
      </c>
      <c r="L53" s="4"/>
    </row>
    <row r="54" spans="3:12" ht="30" x14ac:dyDescent="0.2">
      <c r="D54" s="31" t="s">
        <v>80</v>
      </c>
      <c r="E54" s="31">
        <f>E52+E53</f>
        <v>34.391300000000001</v>
      </c>
      <c r="F54" s="31">
        <f>F52+F53</f>
        <v>60.5518</v>
      </c>
      <c r="G54" s="31">
        <f>G52+G53</f>
        <v>60.5518</v>
      </c>
      <c r="H54" s="31">
        <f>E54+F54+G54</f>
        <v>155.4949</v>
      </c>
      <c r="I54" s="31">
        <f>I52+I53</f>
        <v>10.351800000000001</v>
      </c>
      <c r="J54" s="31">
        <f>J52+J53</f>
        <v>18.293900000000001</v>
      </c>
      <c r="K54" s="31"/>
      <c r="L54" s="31">
        <f>I54+J54+K54</f>
        <v>28.645700000000001</v>
      </c>
    </row>
    <row r="55" spans="3:12" ht="30" x14ac:dyDescent="0.2">
      <c r="D55" s="32" t="s">
        <v>74</v>
      </c>
      <c r="E55" s="32">
        <v>1376.32</v>
      </c>
      <c r="F55" s="32">
        <v>1376.32</v>
      </c>
      <c r="G55" s="32">
        <v>1376.32</v>
      </c>
      <c r="H55" s="32"/>
      <c r="I55" s="32">
        <v>1376.32</v>
      </c>
      <c r="J55" s="32">
        <v>1376.32</v>
      </c>
      <c r="K55" s="32">
        <v>1376.32</v>
      </c>
      <c r="L55" s="32"/>
    </row>
    <row r="56" spans="3:12" ht="30.75" x14ac:dyDescent="0.25">
      <c r="D56" s="32" t="s">
        <v>75</v>
      </c>
      <c r="E56" s="32">
        <v>7316.54</v>
      </c>
      <c r="F56" s="32">
        <v>7316.54</v>
      </c>
      <c r="G56" s="32">
        <v>7316.54</v>
      </c>
      <c r="H56" s="38">
        <f>H57/H54</f>
        <v>6687.6047876682769</v>
      </c>
      <c r="I56" s="32">
        <v>7316.54</v>
      </c>
      <c r="J56" s="32">
        <v>7316.54</v>
      </c>
      <c r="K56" s="32">
        <v>7316.54</v>
      </c>
      <c r="L56" s="33">
        <f>L57/L54</f>
        <v>5040.5446976684107</v>
      </c>
    </row>
    <row r="57" spans="3:12" ht="30" x14ac:dyDescent="0.2">
      <c r="D57" s="32" t="s">
        <v>81</v>
      </c>
      <c r="E57" s="33">
        <f>E52*E55+E53*E56</f>
        <v>219026.58278600001</v>
      </c>
      <c r="F57" s="33">
        <f t="shared" ref="F57" si="1">F52*F55+F53*F56</f>
        <v>410430.927456</v>
      </c>
      <c r="G57" s="33">
        <f>G52*G55+G53*G56</f>
        <v>410430.927456</v>
      </c>
      <c r="H57" s="33">
        <f>E57+F57+G57</f>
        <v>1039888.437698</v>
      </c>
      <c r="I57" s="33">
        <f>I52*I55+I53*I56</f>
        <v>43140.619456</v>
      </c>
      <c r="J57" s="33">
        <f>J52*J55+J53*J56</f>
        <v>101249.31179000001</v>
      </c>
      <c r="K57" s="33"/>
      <c r="L57" s="33">
        <f>I57+J57+K57</f>
        <v>144389.93124599999</v>
      </c>
    </row>
    <row r="58" spans="3:12" x14ac:dyDescent="0.2">
      <c r="D58" s="28" t="s">
        <v>82</v>
      </c>
      <c r="E58" s="28">
        <f>E54+E48</f>
        <v>2646.5373</v>
      </c>
      <c r="F58" s="28">
        <f>F54+F48</f>
        <v>2201.5828000000001</v>
      </c>
      <c r="G58" s="28">
        <f>G54+G48</f>
        <v>1949.4537999999998</v>
      </c>
      <c r="H58" s="28">
        <f>H48+H54</f>
        <v>6797.5738999999994</v>
      </c>
      <c r="I58" s="35">
        <f>I54+I48</f>
        <v>1253.1877999999997</v>
      </c>
      <c r="J58" s="35">
        <f>J54+J48</f>
        <v>731.15389999999991</v>
      </c>
      <c r="K58" s="35"/>
      <c r="L58" s="35">
        <f>L48+L54</f>
        <v>1984.3416999999997</v>
      </c>
    </row>
    <row r="59" spans="3:12" x14ac:dyDescent="0.2">
      <c r="D59" s="28" t="s">
        <v>83</v>
      </c>
      <c r="E59" s="35">
        <f>E50+E57</f>
        <v>8488140.4462260008</v>
      </c>
      <c r="F59" s="35">
        <f t="shared" ref="F59:G59" si="2">F50+F57</f>
        <v>7188164.3022959996</v>
      </c>
      <c r="G59" s="35">
        <f t="shared" si="2"/>
        <v>6390014.6547359992</v>
      </c>
      <c r="H59" s="35">
        <f>H57+H50</f>
        <v>22066319.403258</v>
      </c>
      <c r="I59" s="35">
        <f>I57+I50</f>
        <v>3977511.9744959995</v>
      </c>
      <c r="J59" s="35">
        <f>J50+J57</f>
        <v>2357907.4421899999</v>
      </c>
      <c r="K59" s="35"/>
      <c r="L59" s="35">
        <f>L50+L57</f>
        <v>6335419.4166859994</v>
      </c>
    </row>
    <row r="60" spans="3:12" x14ac:dyDescent="0.2">
      <c r="E60" s="1"/>
    </row>
    <row r="61" spans="3:12" x14ac:dyDescent="0.2">
      <c r="E61" s="1"/>
    </row>
    <row r="62" spans="3:12" ht="45" x14ac:dyDescent="0.2">
      <c r="E62" s="1" t="s">
        <v>76</v>
      </c>
    </row>
    <row r="63" spans="3:12" x14ac:dyDescent="0.2">
      <c r="E63" s="1"/>
    </row>
    <row r="64" spans="3:12" ht="45" x14ac:dyDescent="0.2">
      <c r="E64" s="1"/>
      <c r="G64" s="1">
        <f>G53-30.058</f>
        <v>25.006</v>
      </c>
      <c r="I64" s="1" t="s">
        <v>91</v>
      </c>
    </row>
    <row r="65" spans="5:7" x14ac:dyDescent="0.2">
      <c r="E65" s="1"/>
      <c r="G65" s="1" t="s">
        <v>92</v>
      </c>
    </row>
    <row r="66" spans="5:7" x14ac:dyDescent="0.2">
      <c r="E66" s="1"/>
    </row>
    <row r="67" spans="5:7" x14ac:dyDescent="0.2">
      <c r="E67" s="1"/>
    </row>
    <row r="68" spans="5:7" x14ac:dyDescent="0.2">
      <c r="E68" s="1"/>
    </row>
    <row r="69" spans="5:7" x14ac:dyDescent="0.2">
      <c r="E69" s="1"/>
    </row>
    <row r="70" spans="5:7" x14ac:dyDescent="0.2">
      <c r="E70" s="1"/>
    </row>
    <row r="71" spans="5:7" x14ac:dyDescent="0.2">
      <c r="E71" s="1"/>
    </row>
    <row r="72" spans="5:7" x14ac:dyDescent="0.2">
      <c r="E72" s="1"/>
    </row>
    <row r="73" spans="5:7" x14ac:dyDescent="0.2">
      <c r="E73" s="1"/>
    </row>
    <row r="74" spans="5:7" x14ac:dyDescent="0.2">
      <c r="E74" s="1"/>
    </row>
    <row r="81" spans="15:15" x14ac:dyDescent="0.2">
      <c r="O81" s="1" t="e">
        <f>#REF!+#REF!+H58+E58</f>
        <v>#REF!</v>
      </c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C7" zoomScale="70" zoomScaleNormal="70" workbookViewId="0">
      <selection activeCell="Q17" sqref="Q1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1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7" x14ac:dyDescent="0.2">
      <c r="O1" s="1" t="s">
        <v>21</v>
      </c>
    </row>
    <row r="2" spans="1:17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7" ht="15.75" customHeight="1" x14ac:dyDescent="0.2">
      <c r="A4" s="61" t="s">
        <v>17</v>
      </c>
      <c r="B4" s="61"/>
      <c r="C4" s="64" t="s">
        <v>31</v>
      </c>
      <c r="D4" s="64"/>
      <c r="E4" s="64"/>
      <c r="F4" s="64"/>
      <c r="G4" s="64"/>
    </row>
    <row r="5" spans="1:17" x14ac:dyDescent="0.2">
      <c r="C5" s="65" t="s">
        <v>20</v>
      </c>
      <c r="D5" s="65"/>
      <c r="E5" s="65"/>
      <c r="F5" s="65"/>
      <c r="G5" s="65"/>
    </row>
    <row r="6" spans="1:17" ht="15.75" customHeight="1" x14ac:dyDescent="0.25">
      <c r="A6" s="61" t="s">
        <v>18</v>
      </c>
      <c r="B6" s="61"/>
      <c r="C6" s="62" t="s">
        <v>26</v>
      </c>
      <c r="D6" s="62"/>
      <c r="E6" s="62"/>
      <c r="F6" s="62"/>
      <c r="G6" s="62"/>
    </row>
    <row r="7" spans="1:17" x14ac:dyDescent="0.2">
      <c r="C7" s="60" t="s">
        <v>19</v>
      </c>
      <c r="D7" s="60"/>
      <c r="E7" s="60"/>
      <c r="F7" s="60"/>
      <c r="G7" s="60"/>
    </row>
    <row r="8" spans="1:17" ht="15.75" x14ac:dyDescent="0.25">
      <c r="A8" s="61" t="s">
        <v>16</v>
      </c>
      <c r="B8" s="61"/>
      <c r="C8" s="62" t="s">
        <v>95</v>
      </c>
      <c r="D8" s="62"/>
      <c r="E8" s="62"/>
      <c r="F8" s="62"/>
      <c r="G8" s="62"/>
    </row>
    <row r="9" spans="1:17" x14ac:dyDescent="0.2">
      <c r="A9" s="42"/>
      <c r="B9" s="42"/>
      <c r="C9" s="2"/>
      <c r="D9" s="2"/>
      <c r="E9" s="12"/>
      <c r="F9" s="2"/>
      <c r="G9" s="2"/>
    </row>
    <row r="11" spans="1:17" s="3" customFormat="1" ht="15.75" customHeight="1" x14ac:dyDescent="0.25">
      <c r="A11" s="58" t="s">
        <v>1</v>
      </c>
      <c r="B11" s="58" t="s">
        <v>24</v>
      </c>
      <c r="C11" s="58"/>
      <c r="D11" s="58"/>
      <c r="E11" s="58"/>
      <c r="F11" s="58"/>
      <c r="G11" s="58"/>
      <c r="H11" s="58" t="s">
        <v>11</v>
      </c>
      <c r="I11" s="58" t="s">
        <v>30</v>
      </c>
      <c r="J11" s="58" t="s">
        <v>12</v>
      </c>
      <c r="K11" s="58" t="s">
        <v>13</v>
      </c>
      <c r="L11" s="58" t="s">
        <v>22</v>
      </c>
      <c r="M11" s="58" t="s">
        <v>14</v>
      </c>
      <c r="N11" s="58" t="s">
        <v>23</v>
      </c>
      <c r="O11" s="58" t="s">
        <v>15</v>
      </c>
    </row>
    <row r="12" spans="1:17" s="3" customFormat="1" ht="53.25" customHeight="1" x14ac:dyDescent="0.25">
      <c r="A12" s="58"/>
      <c r="B12" s="58" t="s">
        <v>2</v>
      </c>
      <c r="C12" s="58" t="s">
        <v>6</v>
      </c>
      <c r="D12" s="58"/>
      <c r="E12" s="58" t="s">
        <v>10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7" s="3" customFormat="1" x14ac:dyDescent="0.25">
      <c r="A13" s="58"/>
      <c r="B13" s="58"/>
      <c r="C13" s="43" t="s">
        <v>4</v>
      </c>
      <c r="D13" s="43" t="s">
        <v>5</v>
      </c>
      <c r="E13" s="59" t="s">
        <v>7</v>
      </c>
      <c r="F13" s="58" t="s">
        <v>8</v>
      </c>
      <c r="G13" s="58" t="s">
        <v>9</v>
      </c>
      <c r="H13" s="58"/>
      <c r="I13" s="58"/>
      <c r="J13" s="58"/>
      <c r="K13" s="58"/>
      <c r="L13" s="58"/>
      <c r="M13" s="58"/>
      <c r="N13" s="58"/>
      <c r="O13" s="58"/>
    </row>
    <row r="14" spans="1:17" s="3" customFormat="1" ht="48.75" customHeight="1" x14ac:dyDescent="0.25">
      <c r="A14" s="58"/>
      <c r="B14" s="58"/>
      <c r="C14" s="43" t="s">
        <v>3</v>
      </c>
      <c r="D14" s="43" t="s">
        <v>3</v>
      </c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7" hidden="1" x14ac:dyDescent="0.2">
      <c r="A15" s="4">
        <v>1</v>
      </c>
      <c r="B15" s="4">
        <v>2</v>
      </c>
      <c r="C15" s="4">
        <v>3</v>
      </c>
      <c r="D15" s="4">
        <v>4</v>
      </c>
      <c r="E15" s="13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s="3" customFormat="1" ht="78.75" customHeight="1" x14ac:dyDescent="0.25">
      <c r="A16" s="43">
        <v>1</v>
      </c>
      <c r="B16" s="43"/>
      <c r="C16" s="43"/>
      <c r="D16" s="43"/>
      <c r="E16" s="44"/>
      <c r="F16" s="43" t="s">
        <v>25</v>
      </c>
      <c r="G16" s="43"/>
      <c r="H16" s="43" t="s">
        <v>29</v>
      </c>
      <c r="I16" s="5">
        <f>G49</f>
        <v>3165.64</v>
      </c>
      <c r="J16" s="43" t="s">
        <v>27</v>
      </c>
      <c r="K16" s="5">
        <f>O48/1000</f>
        <v>0.35432200000000008</v>
      </c>
      <c r="L16" s="6">
        <f>O50/1000</f>
        <v>1121.65589608</v>
      </c>
      <c r="M16" s="7" t="s">
        <v>28</v>
      </c>
      <c r="N16" s="43" t="s">
        <v>88</v>
      </c>
      <c r="O16" s="43"/>
      <c r="Q16" s="3">
        <f>I16*K16</f>
        <v>1121.6558960800003</v>
      </c>
    </row>
    <row r="17" spans="1:16" ht="30" customHeight="1" x14ac:dyDescent="0.2">
      <c r="A17" s="23">
        <v>2</v>
      </c>
      <c r="B17" s="15"/>
      <c r="C17" s="15"/>
      <c r="D17" s="15"/>
      <c r="E17" s="15"/>
      <c r="F17" s="15"/>
      <c r="G17" s="15"/>
      <c r="H17" s="23" t="s">
        <v>29</v>
      </c>
      <c r="I17" s="36">
        <v>5040.54</v>
      </c>
      <c r="J17" s="23" t="s">
        <v>27</v>
      </c>
      <c r="K17" s="29">
        <f>O54/1000</f>
        <v>1.2808099999999999E-2</v>
      </c>
      <c r="L17" s="22">
        <f>O57/1000</f>
        <v>103.31884410800001</v>
      </c>
      <c r="M17" s="23" t="s">
        <v>39</v>
      </c>
      <c r="N17" s="23" t="s">
        <v>89</v>
      </c>
      <c r="O17" s="15"/>
      <c r="P17" s="16"/>
    </row>
    <row r="18" spans="1:16" x14ac:dyDescent="0.2">
      <c r="K18" s="10"/>
    </row>
    <row r="19" spans="1:16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x14ac:dyDescent="0.2">
      <c r="A20" s="8"/>
      <c r="B20" s="8"/>
      <c r="C20" s="8"/>
      <c r="D20" s="8"/>
      <c r="E20" s="1"/>
      <c r="F20" s="14"/>
    </row>
    <row r="21" spans="1:16" x14ac:dyDescent="0.2">
      <c r="A21" s="9"/>
      <c r="B21" s="9"/>
      <c r="C21" s="9"/>
      <c r="D21" s="17"/>
      <c r="E21" s="18" t="s">
        <v>68</v>
      </c>
      <c r="F21" s="18" t="s">
        <v>69</v>
      </c>
      <c r="G21" s="18" t="s">
        <v>32</v>
      </c>
      <c r="H21" s="18" t="s">
        <v>84</v>
      </c>
      <c r="I21" s="18" t="s">
        <v>85</v>
      </c>
      <c r="J21" s="18" t="s">
        <v>34</v>
      </c>
      <c r="K21" s="18" t="s">
        <v>35</v>
      </c>
      <c r="L21" s="18" t="s">
        <v>90</v>
      </c>
      <c r="M21" s="18" t="s">
        <v>36</v>
      </c>
      <c r="N21" s="18" t="s">
        <v>93</v>
      </c>
      <c r="O21" s="18" t="s">
        <v>37</v>
      </c>
      <c r="P21" s="18" t="s">
        <v>94</v>
      </c>
    </row>
    <row r="22" spans="1:16" ht="30" x14ac:dyDescent="0.2">
      <c r="A22" s="8"/>
      <c r="B22" s="8"/>
      <c r="C22" s="8"/>
      <c r="D22" s="19" t="s">
        <v>65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</row>
    <row r="23" spans="1:16" x14ac:dyDescent="0.2">
      <c r="A23" s="8"/>
      <c r="B23" s="8"/>
      <c r="C23" s="8"/>
      <c r="D23" s="19" t="s">
        <v>42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</row>
    <row r="24" spans="1:16" x14ac:dyDescent="0.2">
      <c r="D24" s="4" t="s">
        <v>43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</row>
    <row r="25" spans="1:16" ht="30" x14ac:dyDescent="0.2">
      <c r="D25" s="4" t="s">
        <v>44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</row>
    <row r="26" spans="1:16" ht="30" x14ac:dyDescent="0.2">
      <c r="D26" s="4" t="s">
        <v>45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</row>
    <row r="27" spans="1:16" x14ac:dyDescent="0.2">
      <c r="D27" s="4" t="s">
        <v>86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</row>
    <row r="28" spans="1:16" x14ac:dyDescent="0.2">
      <c r="D28" s="4" t="s">
        <v>46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</row>
    <row r="29" spans="1:16" ht="30" x14ac:dyDescent="0.2">
      <c r="D29" s="4" t="s">
        <v>47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</row>
    <row r="30" spans="1:16" x14ac:dyDescent="0.2">
      <c r="D30" s="4" t="s">
        <v>48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</row>
    <row r="31" spans="1:16" ht="30" x14ac:dyDescent="0.2">
      <c r="D31" s="4" t="s">
        <v>49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</row>
    <row r="32" spans="1:16" x14ac:dyDescent="0.2">
      <c r="D32" s="4" t="s">
        <v>50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</row>
    <row r="33" spans="4:16" ht="30.75" customHeight="1" x14ac:dyDescent="0.2">
      <c r="D33" s="4" t="s">
        <v>51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</row>
    <row r="34" spans="4:16" x14ac:dyDescent="0.2">
      <c r="D34" s="4" t="s">
        <v>52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</row>
    <row r="35" spans="4:16" ht="30" x14ac:dyDescent="0.2">
      <c r="D35" s="4" t="s">
        <v>70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</row>
    <row r="36" spans="4:16" x14ac:dyDescent="0.2">
      <c r="D36" s="4" t="s">
        <v>53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</row>
    <row r="37" spans="4:16" x14ac:dyDescent="0.2">
      <c r="D37" s="4" t="s">
        <v>54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</row>
    <row r="38" spans="4:16" ht="30" x14ac:dyDescent="0.2">
      <c r="D38" s="4" t="s">
        <v>56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</row>
    <row r="39" spans="4:16" x14ac:dyDescent="0.2">
      <c r="D39" s="4" t="s">
        <v>55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</row>
    <row r="40" spans="4:16" x14ac:dyDescent="0.2">
      <c r="D40" s="4" t="s">
        <v>57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</row>
    <row r="41" spans="4:16" x14ac:dyDescent="0.2">
      <c r="D41" s="4" t="s">
        <v>58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</row>
    <row r="42" spans="4:16" ht="30" x14ac:dyDescent="0.2">
      <c r="D42" s="4" t="s">
        <v>59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</row>
    <row r="43" spans="4:16" x14ac:dyDescent="0.2">
      <c r="D43" s="4" t="s">
        <v>60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</row>
    <row r="44" spans="4:16" ht="30" x14ac:dyDescent="0.2">
      <c r="D44" s="4" t="s">
        <v>61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</row>
    <row r="45" spans="4:16" x14ac:dyDescent="0.2">
      <c r="D45" s="4" t="s">
        <v>62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</row>
    <row r="46" spans="4:16" x14ac:dyDescent="0.2">
      <c r="D46" s="4" t="s">
        <v>63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</row>
    <row r="47" spans="4:16" x14ac:dyDescent="0.2">
      <c r="D47" s="4" t="s">
        <v>64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</row>
    <row r="48" spans="4:16" ht="30" x14ac:dyDescent="0.2">
      <c r="D48" s="30" t="s">
        <v>78</v>
      </c>
      <c r="E48" s="30">
        <f>SUM(E22:E47)</f>
        <v>2612.1460000000002</v>
      </c>
      <c r="F48" s="31">
        <f>SUM(F22:F47)</f>
        <v>2141.0309999999999</v>
      </c>
      <c r="G48" s="31">
        <f>SUM(G22:G47)</f>
        <v>1888.9019999999998</v>
      </c>
      <c r="H48" s="31">
        <f>E48+F48+G48</f>
        <v>6642.0789999999997</v>
      </c>
      <c r="I48" s="31">
        <f>SUM(I22:I47)</f>
        <v>1242.8359999999998</v>
      </c>
      <c r="J48" s="31">
        <f>SUM(J22:J47)</f>
        <v>712.8599999999999</v>
      </c>
      <c r="K48" s="31"/>
      <c r="L48" s="45">
        <f>I48+J48+K48</f>
        <v>1955.6959999999997</v>
      </c>
      <c r="M48" s="31">
        <f>SUM(M22:M47)</f>
        <v>0</v>
      </c>
      <c r="N48" s="31">
        <f>SUM(N22:N47)</f>
        <v>0</v>
      </c>
      <c r="O48" s="31">
        <f>SUM(O22:O47)</f>
        <v>354.32200000000006</v>
      </c>
      <c r="P48" s="45">
        <f>M48+N48+O48</f>
        <v>354.32200000000006</v>
      </c>
    </row>
    <row r="49" spans="3:16" ht="15.75" x14ac:dyDescent="0.25">
      <c r="D49" s="32" t="s">
        <v>67</v>
      </c>
      <c r="E49" s="32">
        <v>3165.64</v>
      </c>
      <c r="F49" s="32">
        <v>3165.64</v>
      </c>
      <c r="G49" s="32">
        <v>3165.64</v>
      </c>
      <c r="H49" s="37">
        <f>H50/H48</f>
        <v>3165.6400000000003</v>
      </c>
      <c r="I49" s="32">
        <v>3165.64</v>
      </c>
      <c r="J49" s="32">
        <v>3165.64</v>
      </c>
      <c r="K49" s="32">
        <v>3165.64</v>
      </c>
      <c r="L49" s="32">
        <f>L50/L48</f>
        <v>3165.64</v>
      </c>
      <c r="M49" s="32">
        <v>3165.64</v>
      </c>
      <c r="N49" s="32">
        <v>3165.64</v>
      </c>
      <c r="O49" s="32">
        <v>3165.64</v>
      </c>
      <c r="P49" s="32">
        <f>P50/P48</f>
        <v>3165.64</v>
      </c>
    </row>
    <row r="50" spans="3:16" ht="33" customHeight="1" x14ac:dyDescent="0.2">
      <c r="D50" s="32" t="s">
        <v>79</v>
      </c>
      <c r="E50" s="33">
        <f>E48*E49</f>
        <v>8269113.8634400005</v>
      </c>
      <c r="F50" s="33">
        <f t="shared" ref="F50" si="0">F48*F49</f>
        <v>6777733.3748399997</v>
      </c>
      <c r="G50" s="33">
        <f>G48*G49</f>
        <v>5979583.7272799993</v>
      </c>
      <c r="H50" s="33">
        <f>E50+F50+G50</f>
        <v>21026430.96556</v>
      </c>
      <c r="I50" s="33">
        <f>I49*I48</f>
        <v>3934371.3550399994</v>
      </c>
      <c r="J50" s="33">
        <f>J49*J48</f>
        <v>2256658.1303999997</v>
      </c>
      <c r="K50" s="33"/>
      <c r="L50" s="33">
        <f>I50+J50+K50</f>
        <v>6191029.485439999</v>
      </c>
      <c r="M50" s="33">
        <f>M49*M48</f>
        <v>0</v>
      </c>
      <c r="N50" s="33">
        <f>N49*N48</f>
        <v>0</v>
      </c>
      <c r="O50" s="33">
        <f>O49*O48</f>
        <v>1121655.8960800001</v>
      </c>
      <c r="P50" s="33">
        <f>M50+N50+O50</f>
        <v>1121655.8960800001</v>
      </c>
    </row>
    <row r="51" spans="3:16" x14ac:dyDescent="0.2">
      <c r="D51" s="34"/>
      <c r="E51" s="34"/>
      <c r="F51" s="21"/>
      <c r="G51" s="21"/>
      <c r="H51" s="21"/>
      <c r="I51" s="4"/>
      <c r="J51" s="4"/>
      <c r="K51" s="4"/>
      <c r="L51" s="4"/>
      <c r="M51" s="4"/>
      <c r="N51" s="4"/>
      <c r="O51" s="4"/>
      <c r="P51" s="4"/>
    </row>
    <row r="52" spans="3:16" ht="45" x14ac:dyDescent="0.2">
      <c r="C52" s="21" t="s">
        <v>71</v>
      </c>
      <c r="D52" s="20" t="s">
        <v>72</v>
      </c>
      <c r="E52" s="4">
        <v>5.4878</v>
      </c>
      <c r="F52" s="4">
        <v>5.4878</v>
      </c>
      <c r="G52" s="4">
        <v>5.4878</v>
      </c>
      <c r="H52" s="21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</row>
    <row r="53" spans="3:16" ht="45" x14ac:dyDescent="0.2">
      <c r="C53" s="27"/>
      <c r="D53" s="20" t="s">
        <v>73</v>
      </c>
      <c r="E53" s="4">
        <f>12.8081+16.0954</f>
        <v>28.903500000000001</v>
      </c>
      <c r="F53" s="4">
        <v>55.064</v>
      </c>
      <c r="G53" s="4">
        <v>55.064</v>
      </c>
      <c r="H53" s="21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</row>
    <row r="54" spans="3:16" ht="30" x14ac:dyDescent="0.2">
      <c r="D54" s="31" t="s">
        <v>80</v>
      </c>
      <c r="E54" s="31">
        <f>E52+E53</f>
        <v>34.391300000000001</v>
      </c>
      <c r="F54" s="31">
        <f>F52+F53</f>
        <v>60.5518</v>
      </c>
      <c r="G54" s="31">
        <f>G52+G53</f>
        <v>60.5518</v>
      </c>
      <c r="H54" s="31">
        <f>E54+F54+G54</f>
        <v>155.4949</v>
      </c>
      <c r="I54" s="31">
        <f>I52+I53</f>
        <v>10.351800000000001</v>
      </c>
      <c r="J54" s="31">
        <f>J52+J53</f>
        <v>18.293900000000001</v>
      </c>
      <c r="K54" s="31"/>
      <c r="L54" s="31">
        <f>I54+J54+K54</f>
        <v>28.645700000000001</v>
      </c>
      <c r="M54" s="31">
        <f>M52+M53</f>
        <v>0</v>
      </c>
      <c r="N54" s="31">
        <f>N52+N53</f>
        <v>0</v>
      </c>
      <c r="O54" s="31">
        <f>O52+O53</f>
        <v>12.8081</v>
      </c>
      <c r="P54" s="31">
        <f>M54+N54+O54</f>
        <v>12.8081</v>
      </c>
    </row>
    <row r="55" spans="3:16" ht="30" x14ac:dyDescent="0.2">
      <c r="D55" s="32" t="s">
        <v>74</v>
      </c>
      <c r="E55" s="32">
        <v>1376.32</v>
      </c>
      <c r="F55" s="32">
        <v>1376.32</v>
      </c>
      <c r="G55" s="32">
        <v>1376.32</v>
      </c>
      <c r="H55" s="32"/>
      <c r="I55" s="32">
        <v>1376.32</v>
      </c>
      <c r="J55" s="32">
        <v>1376.32</v>
      </c>
      <c r="K55" s="32">
        <v>1376.32</v>
      </c>
      <c r="L55" s="32"/>
      <c r="M55" s="32">
        <v>1376.32</v>
      </c>
      <c r="N55" s="32">
        <v>1376.32</v>
      </c>
      <c r="O55" s="32">
        <v>1376.32</v>
      </c>
      <c r="P55" s="32"/>
    </row>
    <row r="56" spans="3:16" ht="30.75" x14ac:dyDescent="0.25">
      <c r="D56" s="32" t="s">
        <v>75</v>
      </c>
      <c r="E56" s="32">
        <v>7316.54</v>
      </c>
      <c r="F56" s="32">
        <v>7316.54</v>
      </c>
      <c r="G56" s="32">
        <v>7316.54</v>
      </c>
      <c r="H56" s="38">
        <f>H57/H54</f>
        <v>6687.6047876682769</v>
      </c>
      <c r="I56" s="32">
        <v>7316.54</v>
      </c>
      <c r="J56" s="32">
        <v>7316.54</v>
      </c>
      <c r="K56" s="32">
        <v>7316.54</v>
      </c>
      <c r="L56" s="33">
        <f>L57/L54</f>
        <v>5040.5446976684107</v>
      </c>
      <c r="M56" s="32">
        <v>7316.54</v>
      </c>
      <c r="N56" s="32">
        <v>7316.54</v>
      </c>
      <c r="O56" s="32">
        <v>8066.68</v>
      </c>
      <c r="P56" s="33">
        <f>P57/P54</f>
        <v>8066.68</v>
      </c>
    </row>
    <row r="57" spans="3:16" ht="30" x14ac:dyDescent="0.2">
      <c r="D57" s="32" t="s">
        <v>81</v>
      </c>
      <c r="E57" s="33">
        <f>E52*E55+E53*E56</f>
        <v>219026.58278600001</v>
      </c>
      <c r="F57" s="33">
        <f t="shared" ref="F57" si="1">F52*F55+F53*F56</f>
        <v>410430.927456</v>
      </c>
      <c r="G57" s="33">
        <f>G52*G55+G53*G56</f>
        <v>410430.927456</v>
      </c>
      <c r="H57" s="33">
        <f>E57+F57+G57</f>
        <v>1039888.437698</v>
      </c>
      <c r="I57" s="33">
        <f>I52*I55+I53*I56</f>
        <v>43140.619456</v>
      </c>
      <c r="J57" s="33">
        <f>J52*J55+J53*J56</f>
        <v>101249.31179000001</v>
      </c>
      <c r="K57" s="33"/>
      <c r="L57" s="33">
        <f>I57+J57+K57</f>
        <v>144389.93124599999</v>
      </c>
      <c r="M57" s="33">
        <f>M52*M55+M53*M56</f>
        <v>0</v>
      </c>
      <c r="N57" s="33">
        <f>N52*N55+N53*N56</f>
        <v>0</v>
      </c>
      <c r="O57" s="33">
        <f>O53*O56</f>
        <v>103318.844108</v>
      </c>
      <c r="P57" s="33">
        <f>M57+N57+O57</f>
        <v>103318.844108</v>
      </c>
    </row>
    <row r="58" spans="3:16" x14ac:dyDescent="0.2">
      <c r="D58" s="28" t="s">
        <v>82</v>
      </c>
      <c r="E58" s="28">
        <f>E54+E48</f>
        <v>2646.5373</v>
      </c>
      <c r="F58" s="28">
        <f>F54+F48</f>
        <v>2201.5828000000001</v>
      </c>
      <c r="G58" s="28">
        <f>G54+G48</f>
        <v>1949.4537999999998</v>
      </c>
      <c r="H58" s="28">
        <f>H48+H54</f>
        <v>6797.5738999999994</v>
      </c>
      <c r="I58" s="35">
        <f>I54+I48</f>
        <v>1253.1877999999997</v>
      </c>
      <c r="J58" s="35">
        <f>J54+J48</f>
        <v>731.15389999999991</v>
      </c>
      <c r="K58" s="35"/>
      <c r="L58" s="35">
        <f>L48+L54</f>
        <v>1984.3416999999997</v>
      </c>
      <c r="M58" s="35">
        <f>M48+M54</f>
        <v>0</v>
      </c>
      <c r="N58" s="35">
        <f>N48+N54</f>
        <v>0</v>
      </c>
      <c r="O58" s="35">
        <f>O48+O54</f>
        <v>367.13010000000008</v>
      </c>
      <c r="P58" s="35">
        <f>P48+P54</f>
        <v>367.13010000000008</v>
      </c>
    </row>
    <row r="59" spans="3:16" x14ac:dyDescent="0.2">
      <c r="D59" s="28" t="s">
        <v>83</v>
      </c>
      <c r="E59" s="35">
        <f>E50+E57</f>
        <v>8488140.4462260008</v>
      </c>
      <c r="F59" s="35">
        <f t="shared" ref="F59:G59" si="2">F50+F57</f>
        <v>7188164.3022959996</v>
      </c>
      <c r="G59" s="35">
        <f t="shared" si="2"/>
        <v>6390014.6547359992</v>
      </c>
      <c r="H59" s="35">
        <f>H57+H50</f>
        <v>22066319.403258</v>
      </c>
      <c r="I59" s="35">
        <f>I57+I50</f>
        <v>3977511.9744959995</v>
      </c>
      <c r="J59" s="35">
        <f>J50+J57</f>
        <v>2357907.4421899999</v>
      </c>
      <c r="K59" s="35"/>
      <c r="L59" s="35">
        <f>L50+L57</f>
        <v>6335419.4166859994</v>
      </c>
      <c r="M59" s="35">
        <f>M57+M50</f>
        <v>0</v>
      </c>
      <c r="N59" s="35">
        <f>N50+N57</f>
        <v>0</v>
      </c>
      <c r="O59" s="35">
        <f>O57+O50</f>
        <v>1224974.740188</v>
      </c>
      <c r="P59" s="35">
        <f>P50+P57</f>
        <v>1224974.740188</v>
      </c>
    </row>
    <row r="60" spans="3:16" x14ac:dyDescent="0.2">
      <c r="E60" s="1"/>
    </row>
    <row r="61" spans="3:16" x14ac:dyDescent="0.2">
      <c r="E61" s="1"/>
    </row>
    <row r="62" spans="3:16" x14ac:dyDescent="0.2">
      <c r="E62" s="1"/>
    </row>
    <row r="63" spans="3:16" x14ac:dyDescent="0.2">
      <c r="E63" s="1"/>
    </row>
    <row r="64" spans="3:16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Q47" sqref="Q4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1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5" ht="15.75" customHeight="1" x14ac:dyDescent="0.2">
      <c r="A4" s="61" t="s">
        <v>17</v>
      </c>
      <c r="B4" s="61"/>
      <c r="C4" s="64" t="s">
        <v>31</v>
      </c>
      <c r="D4" s="64"/>
      <c r="E4" s="64"/>
      <c r="F4" s="64"/>
      <c r="G4" s="64"/>
    </row>
    <row r="5" spans="1:15" x14ac:dyDescent="0.2">
      <c r="C5" s="65" t="s">
        <v>20</v>
      </c>
      <c r="D5" s="65"/>
      <c r="E5" s="65"/>
      <c r="F5" s="65"/>
      <c r="G5" s="65"/>
    </row>
    <row r="6" spans="1:15" ht="15.75" customHeight="1" x14ac:dyDescent="0.25">
      <c r="A6" s="61" t="s">
        <v>18</v>
      </c>
      <c r="B6" s="61"/>
      <c r="C6" s="62" t="s">
        <v>26</v>
      </c>
      <c r="D6" s="62"/>
      <c r="E6" s="62"/>
      <c r="F6" s="62"/>
      <c r="G6" s="62"/>
    </row>
    <row r="7" spans="1:15" x14ac:dyDescent="0.2">
      <c r="C7" s="60" t="s">
        <v>19</v>
      </c>
      <c r="D7" s="60"/>
      <c r="E7" s="60"/>
      <c r="F7" s="60"/>
      <c r="G7" s="60"/>
    </row>
    <row r="8" spans="1:15" ht="15.75" x14ac:dyDescent="0.25">
      <c r="A8" s="61" t="s">
        <v>16</v>
      </c>
      <c r="B8" s="61"/>
      <c r="C8" s="62" t="s">
        <v>96</v>
      </c>
      <c r="D8" s="62"/>
      <c r="E8" s="62"/>
      <c r="F8" s="62"/>
      <c r="G8" s="62"/>
    </row>
    <row r="9" spans="1:15" x14ac:dyDescent="0.2">
      <c r="A9" s="48"/>
      <c r="B9" s="48"/>
      <c r="C9" s="2"/>
      <c r="D9" s="2"/>
      <c r="E9" s="12"/>
      <c r="F9" s="2"/>
      <c r="G9" s="2"/>
    </row>
    <row r="11" spans="1:15" s="3" customFormat="1" ht="15.75" customHeight="1" x14ac:dyDescent="0.25">
      <c r="A11" s="58" t="s">
        <v>1</v>
      </c>
      <c r="B11" s="58" t="s">
        <v>24</v>
      </c>
      <c r="C11" s="58"/>
      <c r="D11" s="58"/>
      <c r="E11" s="58"/>
      <c r="F11" s="58"/>
      <c r="G11" s="58"/>
      <c r="H11" s="58" t="s">
        <v>11</v>
      </c>
      <c r="I11" s="58" t="s">
        <v>30</v>
      </c>
      <c r="J11" s="58" t="s">
        <v>12</v>
      </c>
      <c r="K11" s="58" t="s">
        <v>13</v>
      </c>
      <c r="L11" s="58" t="s">
        <v>22</v>
      </c>
      <c r="M11" s="58" t="s">
        <v>14</v>
      </c>
      <c r="N11" s="58" t="s">
        <v>23</v>
      </c>
      <c r="O11" s="58" t="s">
        <v>15</v>
      </c>
    </row>
    <row r="12" spans="1:15" s="3" customFormat="1" ht="53.25" customHeight="1" x14ac:dyDescent="0.25">
      <c r="A12" s="58"/>
      <c r="B12" s="58" t="s">
        <v>2</v>
      </c>
      <c r="C12" s="58" t="s">
        <v>6</v>
      </c>
      <c r="D12" s="58"/>
      <c r="E12" s="58" t="s">
        <v>10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s="3" customFormat="1" x14ac:dyDescent="0.25">
      <c r="A13" s="58"/>
      <c r="B13" s="58"/>
      <c r="C13" s="46" t="s">
        <v>4</v>
      </c>
      <c r="D13" s="46" t="s">
        <v>5</v>
      </c>
      <c r="E13" s="59" t="s">
        <v>7</v>
      </c>
      <c r="F13" s="58" t="s">
        <v>8</v>
      </c>
      <c r="G13" s="58" t="s">
        <v>9</v>
      </c>
      <c r="H13" s="58"/>
      <c r="I13" s="58"/>
      <c r="J13" s="58"/>
      <c r="K13" s="58"/>
      <c r="L13" s="58"/>
      <c r="M13" s="58"/>
      <c r="N13" s="58"/>
      <c r="O13" s="58"/>
    </row>
    <row r="14" spans="1:15" s="3" customFormat="1" ht="48.75" customHeight="1" x14ac:dyDescent="0.25">
      <c r="A14" s="58"/>
      <c r="B14" s="58"/>
      <c r="C14" s="46" t="s">
        <v>3</v>
      </c>
      <c r="D14" s="46" t="s">
        <v>3</v>
      </c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3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46">
        <v>1</v>
      </c>
      <c r="B16" s="46"/>
      <c r="C16" s="46"/>
      <c r="D16" s="46"/>
      <c r="E16" s="47"/>
      <c r="F16" s="46" t="s">
        <v>25</v>
      </c>
      <c r="G16" s="46"/>
      <c r="H16" s="46" t="s">
        <v>29</v>
      </c>
      <c r="I16" s="5">
        <f>G49</f>
        <v>3165.64</v>
      </c>
      <c r="J16" s="46" t="s">
        <v>27</v>
      </c>
      <c r="K16" s="5">
        <f>T48/1000</f>
        <v>5.840851999999999</v>
      </c>
      <c r="L16" s="6">
        <f>T50/1000</f>
        <v>24971.219330039999</v>
      </c>
      <c r="M16" s="7" t="s">
        <v>28</v>
      </c>
      <c r="N16" s="46" t="s">
        <v>88</v>
      </c>
      <c r="O16" s="46"/>
    </row>
    <row r="17" spans="1:20" ht="30" customHeight="1" x14ac:dyDescent="0.2">
      <c r="A17" s="23">
        <v>2</v>
      </c>
      <c r="B17" s="15"/>
      <c r="C17" s="15"/>
      <c r="D17" s="15"/>
      <c r="E17" s="15"/>
      <c r="F17" s="15"/>
      <c r="G17" s="15"/>
      <c r="H17" s="23" t="s">
        <v>29</v>
      </c>
      <c r="I17" s="36">
        <v>5040.54</v>
      </c>
      <c r="J17" s="23" t="s">
        <v>27</v>
      </c>
      <c r="K17" s="29">
        <f>T54/1000</f>
        <v>3.8424300000000002E-2</v>
      </c>
      <c r="L17" s="22">
        <f>T57/1000</f>
        <v>309.95653232400002</v>
      </c>
      <c r="M17" s="23" t="s">
        <v>39</v>
      </c>
      <c r="N17" s="23" t="s">
        <v>89</v>
      </c>
      <c r="O17" s="15"/>
      <c r="P17" s="16"/>
    </row>
    <row r="18" spans="1:20" x14ac:dyDescent="0.2">
      <c r="K18" s="10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14"/>
    </row>
    <row r="21" spans="1:20" x14ac:dyDescent="0.2">
      <c r="A21" s="9"/>
      <c r="B21" s="9"/>
      <c r="C21" s="9"/>
      <c r="D21" s="17"/>
      <c r="E21" s="18" t="s">
        <v>68</v>
      </c>
      <c r="F21" s="18" t="s">
        <v>69</v>
      </c>
      <c r="G21" s="18" t="s">
        <v>32</v>
      </c>
      <c r="H21" s="18" t="s">
        <v>84</v>
      </c>
      <c r="I21" s="18" t="s">
        <v>85</v>
      </c>
      <c r="J21" s="18" t="s">
        <v>34</v>
      </c>
      <c r="K21" s="18" t="s">
        <v>35</v>
      </c>
      <c r="L21" s="18" t="s">
        <v>90</v>
      </c>
      <c r="M21" s="18" t="s">
        <v>36</v>
      </c>
      <c r="N21" s="18" t="s">
        <v>93</v>
      </c>
      <c r="O21" s="18" t="s">
        <v>37</v>
      </c>
      <c r="P21" s="18" t="s">
        <v>94</v>
      </c>
      <c r="Q21" s="18" t="s">
        <v>38</v>
      </c>
      <c r="R21" s="18" t="s">
        <v>41</v>
      </c>
      <c r="S21" s="18" t="s">
        <v>66</v>
      </c>
      <c r="T21" s="18" t="s">
        <v>97</v>
      </c>
    </row>
    <row r="22" spans="1:20" ht="30" x14ac:dyDescent="0.2">
      <c r="A22" s="8"/>
      <c r="B22" s="8"/>
      <c r="C22" s="8"/>
      <c r="D22" s="19" t="s">
        <v>65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x14ac:dyDescent="0.2">
      <c r="A23" s="8"/>
      <c r="B23" s="8"/>
      <c r="C23" s="8"/>
      <c r="D23" s="19" t="s">
        <v>42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x14ac:dyDescent="0.2">
      <c r="D24" s="4" t="s">
        <v>43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x14ac:dyDescent="0.2">
      <c r="D25" s="4" t="s">
        <v>44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x14ac:dyDescent="0.2">
      <c r="D26" s="4" t="s">
        <v>45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x14ac:dyDescent="0.2">
      <c r="D27" s="4" t="s">
        <v>86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x14ac:dyDescent="0.2">
      <c r="D28" s="4" t="s">
        <v>46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x14ac:dyDescent="0.2">
      <c r="D29" s="4" t="s">
        <v>47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x14ac:dyDescent="0.2">
      <c r="D30" s="4" t="s">
        <v>48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30" x14ac:dyDescent="0.2">
      <c r="D31" s="4" t="s">
        <v>49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x14ac:dyDescent="0.2">
      <c r="D32" s="4" t="s">
        <v>50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customHeight="1" x14ac:dyDescent="0.2">
      <c r="D33" s="4" t="s">
        <v>51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x14ac:dyDescent="0.2">
      <c r="D34" s="4" t="s">
        <v>52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x14ac:dyDescent="0.2">
      <c r="D35" s="4" t="s">
        <v>70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x14ac:dyDescent="0.2">
      <c r="D36" s="4" t="s">
        <v>53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x14ac:dyDescent="0.2">
      <c r="D37" s="4" t="s">
        <v>54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x14ac:dyDescent="0.2">
      <c r="D38" s="4" t="s">
        <v>56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x14ac:dyDescent="0.2">
      <c r="D39" s="4" t="s">
        <v>55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x14ac:dyDescent="0.2">
      <c r="D40" s="4" t="s">
        <v>57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x14ac:dyDescent="0.2">
      <c r="D41" s="4" t="s">
        <v>58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x14ac:dyDescent="0.2">
      <c r="D42" s="4" t="s">
        <v>59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x14ac:dyDescent="0.2">
      <c r="D43" s="4" t="s">
        <v>60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x14ac:dyDescent="0.2">
      <c r="D44" s="4" t="s">
        <v>61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x14ac:dyDescent="0.2">
      <c r="D45" s="4" t="s">
        <v>62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x14ac:dyDescent="0.2">
      <c r="D46" s="4" t="s">
        <v>63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x14ac:dyDescent="0.2">
      <c r="D47" s="4" t="s">
        <v>64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x14ac:dyDescent="0.2">
      <c r="D48" s="30" t="s">
        <v>78</v>
      </c>
      <c r="E48" s="30">
        <f>SUM(E22:E47)</f>
        <v>2612.1460000000002</v>
      </c>
      <c r="F48" s="31">
        <f>SUM(F22:F47)</f>
        <v>2141.0309999999999</v>
      </c>
      <c r="G48" s="31">
        <f>SUM(G22:G47)</f>
        <v>1888.9019999999998</v>
      </c>
      <c r="H48" s="31">
        <f>E48+F48+G48</f>
        <v>6642.0789999999997</v>
      </c>
      <c r="I48" s="31">
        <f>SUM(I22:I47)</f>
        <v>1242.8359999999998</v>
      </c>
      <c r="J48" s="31">
        <f>SUM(J22:J47)</f>
        <v>712.8599999999999</v>
      </c>
      <c r="K48" s="31"/>
      <c r="L48" s="45">
        <f>I48+J48+K48</f>
        <v>1955.6959999999997</v>
      </c>
      <c r="M48" s="31">
        <f>SUM(M22:M47)</f>
        <v>0</v>
      </c>
      <c r="N48" s="31">
        <f>SUM(N22:N47)</f>
        <v>0</v>
      </c>
      <c r="O48" s="31">
        <f>SUM(O22:O47)</f>
        <v>354.32200000000006</v>
      </c>
      <c r="P48" s="45">
        <f>M48+N48+O48</f>
        <v>354.32200000000006</v>
      </c>
      <c r="Q48" s="31">
        <f>SUM(Q22:Q47)</f>
        <v>1288.472</v>
      </c>
      <c r="R48" s="31">
        <f>SUM(R22:R47)</f>
        <v>2053.5109999999995</v>
      </c>
      <c r="S48" s="31">
        <f>SUM(S22:S47)</f>
        <v>2498.8689999999997</v>
      </c>
      <c r="T48" s="45">
        <f>Q48+R48+S48</f>
        <v>5840.851999999999</v>
      </c>
    </row>
    <row r="49" spans="3:20" ht="15.75" x14ac:dyDescent="0.25">
      <c r="D49" s="32" t="s">
        <v>67</v>
      </c>
      <c r="E49" s="32">
        <v>3165.64</v>
      </c>
      <c r="F49" s="32">
        <v>3165.64</v>
      </c>
      <c r="G49" s="32">
        <v>3165.64</v>
      </c>
      <c r="H49" s="37">
        <f>H50/H48</f>
        <v>3165.6400000000003</v>
      </c>
      <c r="I49" s="32">
        <v>3165.64</v>
      </c>
      <c r="J49" s="32">
        <v>3165.64</v>
      </c>
      <c r="K49" s="32">
        <v>3165.64</v>
      </c>
      <c r="L49" s="32">
        <f>L50/L48</f>
        <v>3165.64</v>
      </c>
      <c r="M49" s="32">
        <v>3165.64</v>
      </c>
      <c r="N49" s="32">
        <v>3165.64</v>
      </c>
      <c r="O49" s="32">
        <v>3165.64</v>
      </c>
      <c r="P49" s="32">
        <f>P50/P48</f>
        <v>3165.64</v>
      </c>
      <c r="Q49" s="32">
        <v>4275.2700000000004</v>
      </c>
      <c r="R49" s="32">
        <v>4275.2700000000004</v>
      </c>
      <c r="S49" s="32">
        <v>4275.2700000000004</v>
      </c>
      <c r="T49" s="32">
        <f>T50/T48</f>
        <v>4275.2700000000004</v>
      </c>
    </row>
    <row r="50" spans="3:20" ht="33" customHeight="1" x14ac:dyDescent="0.2">
      <c r="D50" s="32" t="s">
        <v>79</v>
      </c>
      <c r="E50" s="33">
        <f>E48*E49</f>
        <v>8269113.8634400005</v>
      </c>
      <c r="F50" s="33">
        <f t="shared" ref="F50" si="0">F48*F49</f>
        <v>6777733.3748399997</v>
      </c>
      <c r="G50" s="33">
        <f>G48*G49</f>
        <v>5979583.7272799993</v>
      </c>
      <c r="H50" s="33">
        <f>E50+F50+G50</f>
        <v>21026430.96556</v>
      </c>
      <c r="I50" s="33">
        <f>I49*I48</f>
        <v>3934371.3550399994</v>
      </c>
      <c r="J50" s="33">
        <f>J49*J48</f>
        <v>2256658.1303999997</v>
      </c>
      <c r="K50" s="33"/>
      <c r="L50" s="33">
        <f>I50+J50+K50</f>
        <v>6191029.485439999</v>
      </c>
      <c r="M50" s="33">
        <f>M49*M48</f>
        <v>0</v>
      </c>
      <c r="N50" s="33">
        <f>N49*N48</f>
        <v>0</v>
      </c>
      <c r="O50" s="33">
        <f>O49*O48</f>
        <v>1121655.8960800001</v>
      </c>
      <c r="P50" s="33">
        <f>M50+N50+O50</f>
        <v>1121655.8960800001</v>
      </c>
      <c r="Q50" s="33">
        <f>Q49*Q48</f>
        <v>5508565.6874400005</v>
      </c>
      <c r="R50" s="33">
        <f>R49*R48</f>
        <v>8779313.9729699995</v>
      </c>
      <c r="S50" s="33">
        <f>S49*S48</f>
        <v>10683339.66963</v>
      </c>
      <c r="T50" s="33">
        <f>Q50+R50+S50</f>
        <v>24971219.33004</v>
      </c>
    </row>
    <row r="51" spans="3:20" x14ac:dyDescent="0.2">
      <c r="D51" s="34"/>
      <c r="E51" s="34"/>
      <c r="F51" s="21"/>
      <c r="G51" s="21"/>
      <c r="H51" s="2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x14ac:dyDescent="0.2">
      <c r="C52" s="21" t="s">
        <v>71</v>
      </c>
      <c r="D52" s="20" t="s">
        <v>72</v>
      </c>
      <c r="E52" s="4">
        <v>5.4878</v>
      </c>
      <c r="F52" s="4">
        <v>5.4878</v>
      </c>
      <c r="G52" s="4">
        <v>5.4878</v>
      </c>
      <c r="H52" s="21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x14ac:dyDescent="0.2">
      <c r="C53" s="27"/>
      <c r="D53" s="20" t="s">
        <v>73</v>
      </c>
      <c r="E53" s="4">
        <f>12.8081+16.0954</f>
        <v>28.903500000000001</v>
      </c>
      <c r="F53" s="4">
        <v>55.064</v>
      </c>
      <c r="G53" s="4">
        <v>55.064</v>
      </c>
      <c r="H53" s="21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x14ac:dyDescent="0.2">
      <c r="D54" s="31" t="s">
        <v>80</v>
      </c>
      <c r="E54" s="31">
        <f>E52+E53</f>
        <v>34.391300000000001</v>
      </c>
      <c r="F54" s="31">
        <f>F52+F53</f>
        <v>60.5518</v>
      </c>
      <c r="G54" s="31">
        <f>G52+G53</f>
        <v>60.5518</v>
      </c>
      <c r="H54" s="31">
        <f>E54+F54+G54</f>
        <v>155.4949</v>
      </c>
      <c r="I54" s="31">
        <f>I52+I53</f>
        <v>10.351800000000001</v>
      </c>
      <c r="J54" s="31">
        <f>J52+J53</f>
        <v>18.293900000000001</v>
      </c>
      <c r="K54" s="31"/>
      <c r="L54" s="31">
        <f>I54+J54+K54</f>
        <v>28.645700000000001</v>
      </c>
      <c r="M54" s="31">
        <f>M52+M53</f>
        <v>0</v>
      </c>
      <c r="N54" s="31">
        <f>N52+N53</f>
        <v>0</v>
      </c>
      <c r="O54" s="31">
        <f>O52+O53</f>
        <v>12.8081</v>
      </c>
      <c r="P54" s="31">
        <f>M54+N54+O54</f>
        <v>12.8081</v>
      </c>
      <c r="Q54" s="31">
        <f>Q52+Q53</f>
        <v>12.8081</v>
      </c>
      <c r="R54" s="31">
        <f>R52+R53</f>
        <v>12.8081</v>
      </c>
      <c r="S54" s="31">
        <f>S52+S53</f>
        <v>12.8081</v>
      </c>
      <c r="T54" s="31">
        <f>Q54+R54+S54</f>
        <v>38.424300000000002</v>
      </c>
    </row>
    <row r="55" spans="3:20" ht="30" x14ac:dyDescent="0.2">
      <c r="D55" s="32" t="s">
        <v>74</v>
      </c>
      <c r="E55" s="32">
        <v>1376.32</v>
      </c>
      <c r="F55" s="32">
        <v>1376.32</v>
      </c>
      <c r="G55" s="32">
        <v>1376.32</v>
      </c>
      <c r="H55" s="32"/>
      <c r="I55" s="32">
        <v>1376.32</v>
      </c>
      <c r="J55" s="32">
        <v>1376.32</v>
      </c>
      <c r="K55" s="32">
        <v>1376.32</v>
      </c>
      <c r="L55" s="32"/>
      <c r="M55" s="32">
        <v>1376.32</v>
      </c>
      <c r="N55" s="32">
        <v>1376.32</v>
      </c>
      <c r="O55" s="32">
        <v>1376.32</v>
      </c>
      <c r="P55" s="32"/>
      <c r="Q55" s="32">
        <v>1376.32</v>
      </c>
      <c r="R55" s="32">
        <v>1376.32</v>
      </c>
      <c r="S55" s="32">
        <v>1376.32</v>
      </c>
      <c r="T55" s="32"/>
    </row>
    <row r="56" spans="3:20" ht="30.75" x14ac:dyDescent="0.25">
      <c r="D56" s="32" t="s">
        <v>75</v>
      </c>
      <c r="E56" s="32">
        <v>7316.54</v>
      </c>
      <c r="F56" s="32">
        <v>7316.54</v>
      </c>
      <c r="G56" s="32">
        <v>7316.54</v>
      </c>
      <c r="H56" s="38">
        <f>H57/H54</f>
        <v>6687.6047876682769</v>
      </c>
      <c r="I56" s="32">
        <v>7316.54</v>
      </c>
      <c r="J56" s="32">
        <v>7316.54</v>
      </c>
      <c r="K56" s="32">
        <v>7316.54</v>
      </c>
      <c r="L56" s="33">
        <f>L57/L54</f>
        <v>5040.5446976684107</v>
      </c>
      <c r="M56" s="32">
        <v>7316.54</v>
      </c>
      <c r="N56" s="32">
        <v>7316.54</v>
      </c>
      <c r="O56" s="32">
        <v>8066.68</v>
      </c>
      <c r="P56" s="33">
        <f>P57/P54</f>
        <v>8066.68</v>
      </c>
      <c r="Q56" s="32">
        <v>8066.68</v>
      </c>
      <c r="R56" s="32">
        <v>8066.68</v>
      </c>
      <c r="S56" s="32">
        <v>8066.68</v>
      </c>
      <c r="T56" s="33">
        <f>T57/T54</f>
        <v>8066.68</v>
      </c>
    </row>
    <row r="57" spans="3:20" ht="30" x14ac:dyDescent="0.2">
      <c r="D57" s="32" t="s">
        <v>81</v>
      </c>
      <c r="E57" s="33">
        <f>E52*E55+E53*E56</f>
        <v>219026.58278600001</v>
      </c>
      <c r="F57" s="33">
        <f t="shared" ref="F57" si="1">F52*F55+F53*F56</f>
        <v>410430.927456</v>
      </c>
      <c r="G57" s="33">
        <f>G52*G55+G53*G56</f>
        <v>410430.927456</v>
      </c>
      <c r="H57" s="33">
        <f>E57+F57+G57</f>
        <v>1039888.437698</v>
      </c>
      <c r="I57" s="33">
        <f>I52*I55+I53*I56</f>
        <v>43140.619456</v>
      </c>
      <c r="J57" s="33">
        <f>J52*J55+J53*J56</f>
        <v>101249.31179000001</v>
      </c>
      <c r="K57" s="33"/>
      <c r="L57" s="33">
        <f>I57+J57+K57</f>
        <v>144389.93124599999</v>
      </c>
      <c r="M57" s="33">
        <f>M52*M55+M53*M56</f>
        <v>0</v>
      </c>
      <c r="N57" s="33">
        <f>N52*N55+N53*N56</f>
        <v>0</v>
      </c>
      <c r="O57" s="33">
        <f>O53*O56</f>
        <v>103318.844108</v>
      </c>
      <c r="P57" s="33">
        <f>M57+N57+O57</f>
        <v>103318.844108</v>
      </c>
      <c r="Q57" s="33">
        <f>Q52*Q55+Q53*Q56</f>
        <v>103318.844108</v>
      </c>
      <c r="R57" s="33">
        <f>R52*R55+R53*R56</f>
        <v>103318.844108</v>
      </c>
      <c r="S57" s="33">
        <f>S53*S56</f>
        <v>103318.844108</v>
      </c>
      <c r="T57" s="33">
        <f>Q57+R57+S57</f>
        <v>309956.53232400003</v>
      </c>
    </row>
    <row r="58" spans="3:20" x14ac:dyDescent="0.2">
      <c r="D58" s="28" t="s">
        <v>82</v>
      </c>
      <c r="E58" s="28">
        <f>E54+E48</f>
        <v>2646.5373</v>
      </c>
      <c r="F58" s="28">
        <f>F54+F48</f>
        <v>2201.5828000000001</v>
      </c>
      <c r="G58" s="28">
        <f>G54+G48</f>
        <v>1949.4537999999998</v>
      </c>
      <c r="H58" s="28">
        <f>H48+H54</f>
        <v>6797.5738999999994</v>
      </c>
      <c r="I58" s="35">
        <f>I54+I48</f>
        <v>1253.1877999999997</v>
      </c>
      <c r="J58" s="35">
        <f>J54+J48</f>
        <v>731.15389999999991</v>
      </c>
      <c r="K58" s="35"/>
      <c r="L58" s="35">
        <f t="shared" ref="L58:T58" si="2">L48+L54</f>
        <v>1984.3416999999997</v>
      </c>
      <c r="M58" s="35">
        <f t="shared" si="2"/>
        <v>0</v>
      </c>
      <c r="N58" s="35">
        <f t="shared" si="2"/>
        <v>0</v>
      </c>
      <c r="O58" s="35">
        <f t="shared" si="2"/>
        <v>367.13010000000008</v>
      </c>
      <c r="P58" s="35">
        <f t="shared" si="2"/>
        <v>367.13010000000008</v>
      </c>
      <c r="Q58" s="35">
        <f t="shared" si="2"/>
        <v>1301.2800999999999</v>
      </c>
      <c r="R58" s="35">
        <f t="shared" si="2"/>
        <v>2066.3190999999997</v>
      </c>
      <c r="S58" s="35">
        <f t="shared" si="2"/>
        <v>2511.6770999999999</v>
      </c>
      <c r="T58" s="35">
        <f t="shared" si="2"/>
        <v>5879.2762999999986</v>
      </c>
    </row>
    <row r="59" spans="3:20" x14ac:dyDescent="0.2">
      <c r="D59" s="28" t="s">
        <v>83</v>
      </c>
      <c r="E59" s="35">
        <f>E50+E57</f>
        <v>8488140.4462260008</v>
      </c>
      <c r="F59" s="35">
        <f t="shared" ref="F59:G59" si="3">F50+F57</f>
        <v>7188164.3022959996</v>
      </c>
      <c r="G59" s="35">
        <f t="shared" si="3"/>
        <v>6390014.6547359992</v>
      </c>
      <c r="H59" s="35">
        <f>H57+H50</f>
        <v>22066319.403258</v>
      </c>
      <c r="I59" s="35">
        <f>I57+I50</f>
        <v>3977511.9744959995</v>
      </c>
      <c r="J59" s="35">
        <f>J50+J57</f>
        <v>2357907.4421899999</v>
      </c>
      <c r="K59" s="35"/>
      <c r="L59" s="35">
        <f>L50+L57</f>
        <v>6335419.4166859994</v>
      </c>
      <c r="M59" s="35">
        <f>M57+M50</f>
        <v>0</v>
      </c>
      <c r="N59" s="35">
        <f>N50+N57</f>
        <v>0</v>
      </c>
      <c r="O59" s="35">
        <f>O57+O50</f>
        <v>1224974.740188</v>
      </c>
      <c r="P59" s="35">
        <f>P50+P57</f>
        <v>1224974.740188</v>
      </c>
      <c r="Q59" s="35">
        <f>Q57+Q50</f>
        <v>5611884.5315480009</v>
      </c>
      <c r="R59" s="35">
        <f>R50+R57</f>
        <v>8882632.8170779999</v>
      </c>
      <c r="S59" s="35">
        <f>S57+S50</f>
        <v>10786658.513738001</v>
      </c>
      <c r="T59" s="35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K18" sqref="K18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1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7" x14ac:dyDescent="0.2">
      <c r="O1" s="1" t="s">
        <v>21</v>
      </c>
    </row>
    <row r="2" spans="1:17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7" ht="15.75" customHeight="1" x14ac:dyDescent="0.2">
      <c r="A4" s="61" t="s">
        <v>17</v>
      </c>
      <c r="B4" s="61"/>
      <c r="C4" s="64" t="s">
        <v>31</v>
      </c>
      <c r="D4" s="64"/>
      <c r="E4" s="64"/>
      <c r="F4" s="64"/>
      <c r="G4" s="64"/>
    </row>
    <row r="5" spans="1:17" x14ac:dyDescent="0.2">
      <c r="C5" s="65" t="s">
        <v>20</v>
      </c>
      <c r="D5" s="65"/>
      <c r="E5" s="65"/>
      <c r="F5" s="65"/>
      <c r="G5" s="65"/>
    </row>
    <row r="6" spans="1:17" ht="15.75" customHeight="1" x14ac:dyDescent="0.25">
      <c r="A6" s="61" t="s">
        <v>18</v>
      </c>
      <c r="B6" s="61"/>
      <c r="C6" s="62" t="s">
        <v>26</v>
      </c>
      <c r="D6" s="62"/>
      <c r="E6" s="62"/>
      <c r="F6" s="62"/>
      <c r="G6" s="62"/>
    </row>
    <row r="7" spans="1:17" x14ac:dyDescent="0.2">
      <c r="C7" s="60" t="s">
        <v>19</v>
      </c>
      <c r="D7" s="60"/>
      <c r="E7" s="60"/>
      <c r="F7" s="60"/>
      <c r="G7" s="60"/>
    </row>
    <row r="8" spans="1:17" ht="15.75" x14ac:dyDescent="0.25">
      <c r="A8" s="61" t="s">
        <v>16</v>
      </c>
      <c r="B8" s="61"/>
      <c r="C8" s="62" t="s">
        <v>98</v>
      </c>
      <c r="D8" s="62"/>
      <c r="E8" s="62"/>
      <c r="F8" s="62"/>
      <c r="G8" s="62"/>
    </row>
    <row r="9" spans="1:17" x14ac:dyDescent="0.2">
      <c r="A9" s="49"/>
      <c r="B9" s="49"/>
      <c r="C9" s="2"/>
      <c r="D9" s="2"/>
      <c r="E9" s="12"/>
      <c r="F9" s="2"/>
      <c r="G9" s="2"/>
    </row>
    <row r="11" spans="1:17" s="3" customFormat="1" ht="15.75" customHeight="1" x14ac:dyDescent="0.25">
      <c r="A11" s="58" t="s">
        <v>1</v>
      </c>
      <c r="B11" s="58" t="s">
        <v>24</v>
      </c>
      <c r="C11" s="58"/>
      <c r="D11" s="58"/>
      <c r="E11" s="58"/>
      <c r="F11" s="58"/>
      <c r="G11" s="58"/>
      <c r="H11" s="58" t="s">
        <v>11</v>
      </c>
      <c r="I11" s="58" t="s">
        <v>30</v>
      </c>
      <c r="J11" s="58" t="s">
        <v>12</v>
      </c>
      <c r="K11" s="58" t="s">
        <v>13</v>
      </c>
      <c r="L11" s="58" t="s">
        <v>22</v>
      </c>
      <c r="M11" s="58" t="s">
        <v>14</v>
      </c>
      <c r="N11" s="58" t="s">
        <v>23</v>
      </c>
      <c r="O11" s="58" t="s">
        <v>15</v>
      </c>
    </row>
    <row r="12" spans="1:17" s="3" customFormat="1" ht="53.25" customHeight="1" x14ac:dyDescent="0.25">
      <c r="A12" s="58"/>
      <c r="B12" s="58" t="s">
        <v>2</v>
      </c>
      <c r="C12" s="58" t="s">
        <v>6</v>
      </c>
      <c r="D12" s="58"/>
      <c r="E12" s="58" t="s">
        <v>10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7" s="3" customFormat="1" x14ac:dyDescent="0.25">
      <c r="A13" s="58"/>
      <c r="B13" s="58"/>
      <c r="C13" s="50" t="s">
        <v>4</v>
      </c>
      <c r="D13" s="50" t="s">
        <v>5</v>
      </c>
      <c r="E13" s="59" t="s">
        <v>7</v>
      </c>
      <c r="F13" s="58" t="s">
        <v>8</v>
      </c>
      <c r="G13" s="58" t="s">
        <v>9</v>
      </c>
      <c r="H13" s="58"/>
      <c r="I13" s="58"/>
      <c r="J13" s="58"/>
      <c r="K13" s="58"/>
      <c r="L13" s="58"/>
      <c r="M13" s="58"/>
      <c r="N13" s="58"/>
      <c r="O13" s="58"/>
    </row>
    <row r="14" spans="1:17" s="3" customFormat="1" ht="48.75" customHeight="1" x14ac:dyDescent="0.25">
      <c r="A14" s="58"/>
      <c r="B14" s="58"/>
      <c r="C14" s="50" t="s">
        <v>3</v>
      </c>
      <c r="D14" s="50" t="s">
        <v>3</v>
      </c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7" hidden="1" x14ac:dyDescent="0.2">
      <c r="A15" s="4">
        <v>1</v>
      </c>
      <c r="B15" s="4">
        <v>2</v>
      </c>
      <c r="C15" s="4">
        <v>3</v>
      </c>
      <c r="D15" s="4">
        <v>4</v>
      </c>
      <c r="E15" s="13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s="3" customFormat="1" ht="78.75" customHeight="1" x14ac:dyDescent="0.25">
      <c r="A16" s="50">
        <v>1</v>
      </c>
      <c r="B16" s="50"/>
      <c r="C16" s="50"/>
      <c r="D16" s="50"/>
      <c r="E16" s="51"/>
      <c r="F16" s="50" t="s">
        <v>25</v>
      </c>
      <c r="G16" s="50"/>
      <c r="H16" s="50" t="s">
        <v>29</v>
      </c>
      <c r="I16" s="5">
        <v>4275.2700000000004</v>
      </c>
      <c r="J16" s="50" t="s">
        <v>27</v>
      </c>
      <c r="K16" s="5">
        <f>(326.143+234.761+245.553+2008.395)/1000+(1653.716+270.839+201.482)/1000</f>
        <v>4.9408889999999994</v>
      </c>
      <c r="L16" s="6">
        <f>I16*K16</f>
        <v>21123.63451503</v>
      </c>
      <c r="M16" s="7" t="s">
        <v>28</v>
      </c>
      <c r="N16" s="50" t="s">
        <v>99</v>
      </c>
      <c r="O16" s="50"/>
      <c r="Q16" s="3">
        <f>L16*1.2</f>
        <v>25348.361418035998</v>
      </c>
    </row>
    <row r="17" spans="1:20" ht="30" customHeight="1" x14ac:dyDescent="0.2">
      <c r="A17" s="23">
        <v>2</v>
      </c>
      <c r="B17" s="15"/>
      <c r="C17" s="15"/>
      <c r="D17" s="15"/>
      <c r="E17" s="15"/>
      <c r="F17" s="15"/>
      <c r="G17" s="15"/>
      <c r="H17" s="23" t="s">
        <v>29</v>
      </c>
      <c r="I17" s="36">
        <v>7086.09</v>
      </c>
      <c r="J17" s="23" t="s">
        <v>27</v>
      </c>
      <c r="K17" s="29">
        <f>(36.742+19.292)/1000+(26.865+17.439+10.3428)/1000+(17.166+12.8081+10.3428+306.593+299.733+1461.903+240.612+175.458)/1000</f>
        <v>2.6352967</v>
      </c>
      <c r="L17" s="22">
        <f>(452008.35+366784.8+251190.08)/1000</f>
        <v>1069.98323</v>
      </c>
      <c r="M17" s="23" t="s">
        <v>39</v>
      </c>
      <c r="N17" s="23" t="s">
        <v>100</v>
      </c>
      <c r="O17" s="15"/>
      <c r="P17" s="16"/>
      <c r="Q17" s="1">
        <f>8066*0.15</f>
        <v>1209.8999999999999</v>
      </c>
      <c r="R17" s="1">
        <f>L17/K17</f>
        <v>406.02002423484231</v>
      </c>
    </row>
    <row r="18" spans="1:20" x14ac:dyDescent="0.2">
      <c r="K18" s="10">
        <f>SUM(K16:K17)</f>
        <v>7.5761856999999999</v>
      </c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14"/>
    </row>
    <row r="21" spans="1:20" ht="0.75" customHeight="1" x14ac:dyDescent="0.2">
      <c r="A21" s="9"/>
      <c r="B21" s="9"/>
      <c r="C21" s="9"/>
      <c r="D21" s="17"/>
      <c r="E21" s="18" t="s">
        <v>68</v>
      </c>
      <c r="F21" s="18" t="s">
        <v>69</v>
      </c>
      <c r="G21" s="18" t="s">
        <v>32</v>
      </c>
      <c r="H21" s="18" t="s">
        <v>84</v>
      </c>
      <c r="I21" s="18" t="s">
        <v>85</v>
      </c>
      <c r="J21" s="18" t="s">
        <v>34</v>
      </c>
      <c r="K21" s="18" t="s">
        <v>35</v>
      </c>
      <c r="L21" s="18" t="s">
        <v>90</v>
      </c>
      <c r="M21" s="18" t="s">
        <v>36</v>
      </c>
      <c r="N21" s="18" t="s">
        <v>93</v>
      </c>
      <c r="O21" s="18" t="s">
        <v>37</v>
      </c>
      <c r="P21" s="18" t="s">
        <v>94</v>
      </c>
      <c r="Q21" s="18" t="s">
        <v>38</v>
      </c>
      <c r="R21" s="18" t="s">
        <v>41</v>
      </c>
      <c r="S21" s="18" t="s">
        <v>66</v>
      </c>
      <c r="T21" s="18" t="s">
        <v>97</v>
      </c>
    </row>
    <row r="22" spans="1:20" ht="30" hidden="1" x14ac:dyDescent="0.2">
      <c r="A22" s="8"/>
      <c r="B22" s="8"/>
      <c r="C22" s="8"/>
      <c r="D22" s="19" t="s">
        <v>65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hidden="1" x14ac:dyDescent="0.2">
      <c r="A23" s="8"/>
      <c r="B23" s="8"/>
      <c r="C23" s="8"/>
      <c r="D23" s="19" t="s">
        <v>42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hidden="1" x14ac:dyDescent="0.2">
      <c r="D24" s="4" t="s">
        <v>43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hidden="1" x14ac:dyDescent="0.2">
      <c r="D25" s="4" t="s">
        <v>44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hidden="1" x14ac:dyDescent="0.2">
      <c r="D26" s="4" t="s">
        <v>45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hidden="1" x14ac:dyDescent="0.2">
      <c r="D27" s="4" t="s">
        <v>86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hidden="1" x14ac:dyDescent="0.2">
      <c r="D28" s="4" t="s">
        <v>46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hidden="1" x14ac:dyDescent="0.2">
      <c r="D29" s="4" t="s">
        <v>47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hidden="1" x14ac:dyDescent="0.2">
      <c r="D30" s="4" t="s">
        <v>48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6" hidden="1" customHeight="1" x14ac:dyDescent="0.2">
      <c r="D31" s="4" t="s">
        <v>49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hidden="1" x14ac:dyDescent="0.2">
      <c r="D32" s="4" t="s">
        <v>50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hidden="1" customHeight="1" x14ac:dyDescent="0.2">
      <c r="D33" s="4" t="s">
        <v>51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hidden="1" x14ac:dyDescent="0.2">
      <c r="D34" s="4" t="s">
        <v>52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hidden="1" x14ac:dyDescent="0.2">
      <c r="D35" s="4" t="s">
        <v>70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hidden="1" x14ac:dyDescent="0.2">
      <c r="D36" s="4" t="s">
        <v>53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hidden="1" x14ac:dyDescent="0.2">
      <c r="D37" s="4" t="s">
        <v>54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hidden="1" x14ac:dyDescent="0.2">
      <c r="D38" s="4" t="s">
        <v>56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hidden="1" x14ac:dyDescent="0.2">
      <c r="D39" s="4" t="s">
        <v>55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hidden="1" x14ac:dyDescent="0.2">
      <c r="D40" s="4" t="s">
        <v>57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hidden="1" x14ac:dyDescent="0.2">
      <c r="D41" s="4" t="s">
        <v>58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hidden="1" x14ac:dyDescent="0.2">
      <c r="D42" s="4" t="s">
        <v>59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hidden="1" x14ac:dyDescent="0.2">
      <c r="D43" s="4" t="s">
        <v>60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hidden="1" x14ac:dyDescent="0.2">
      <c r="D44" s="4" t="s">
        <v>61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hidden="1" x14ac:dyDescent="0.2">
      <c r="D45" s="4" t="s">
        <v>62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hidden="1" x14ac:dyDescent="0.2">
      <c r="D46" s="4" t="s">
        <v>63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ht="2.25" hidden="1" customHeight="1" x14ac:dyDescent="0.2">
      <c r="D47" s="4" t="s">
        <v>64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hidden="1" x14ac:dyDescent="0.2">
      <c r="D48" s="30" t="s">
        <v>78</v>
      </c>
      <c r="E48" s="30">
        <f>SUM(E22:E47)</f>
        <v>2612.1460000000002</v>
      </c>
      <c r="F48" s="31">
        <f>SUM(F22:F47)</f>
        <v>2141.0309999999999</v>
      </c>
      <c r="G48" s="31">
        <f>SUM(G22:G47)</f>
        <v>1888.9019999999998</v>
      </c>
      <c r="H48" s="31">
        <f>E48+F48+G48</f>
        <v>6642.0789999999997</v>
      </c>
      <c r="I48" s="31">
        <f>SUM(I22:I47)</f>
        <v>1242.8359999999998</v>
      </c>
      <c r="J48" s="31">
        <f>SUM(J22:J47)</f>
        <v>712.8599999999999</v>
      </c>
      <c r="K48" s="31"/>
      <c r="L48" s="45">
        <f>I48+J48+K48</f>
        <v>1955.6959999999997</v>
      </c>
      <c r="M48" s="31">
        <f>SUM(M22:M47)</f>
        <v>0</v>
      </c>
      <c r="N48" s="31">
        <f>SUM(N22:N47)</f>
        <v>0</v>
      </c>
      <c r="O48" s="31">
        <f>SUM(O22:O47)</f>
        <v>354.32200000000006</v>
      </c>
      <c r="P48" s="45">
        <f>M48+N48+O48</f>
        <v>354.32200000000006</v>
      </c>
      <c r="Q48" s="31">
        <f>SUM(Q22:Q47)</f>
        <v>1288.472</v>
      </c>
      <c r="R48" s="31">
        <f>SUM(R22:R47)</f>
        <v>2053.5109999999995</v>
      </c>
      <c r="S48" s="31">
        <f>SUM(S22:S47)</f>
        <v>2498.8689999999997</v>
      </c>
      <c r="T48" s="45">
        <f>Q48+R48+S48</f>
        <v>5840.851999999999</v>
      </c>
    </row>
    <row r="49" spans="3:20" ht="15.75" hidden="1" x14ac:dyDescent="0.25">
      <c r="D49" s="32" t="s">
        <v>67</v>
      </c>
      <c r="E49" s="32">
        <v>3165.64</v>
      </c>
      <c r="F49" s="32">
        <v>3165.64</v>
      </c>
      <c r="G49" s="32">
        <v>3165.64</v>
      </c>
      <c r="H49" s="37">
        <f>H50/H48</f>
        <v>3165.6400000000003</v>
      </c>
      <c r="I49" s="32">
        <v>3165.64</v>
      </c>
      <c r="J49" s="32">
        <v>3165.64</v>
      </c>
      <c r="K49" s="32">
        <v>3165.64</v>
      </c>
      <c r="L49" s="32">
        <f>L50/L48</f>
        <v>3165.64</v>
      </c>
      <c r="M49" s="32">
        <v>3165.64</v>
      </c>
      <c r="N49" s="32">
        <v>3165.64</v>
      </c>
      <c r="O49" s="32">
        <v>3165.64</v>
      </c>
      <c r="P49" s="32">
        <f>P50/P48</f>
        <v>3165.64</v>
      </c>
      <c r="Q49" s="32">
        <v>4275.2700000000004</v>
      </c>
      <c r="R49" s="32">
        <v>4275.2700000000004</v>
      </c>
      <c r="S49" s="32">
        <v>4275.2700000000004</v>
      </c>
      <c r="T49" s="32">
        <f>T50/T48</f>
        <v>4275.2700000000004</v>
      </c>
    </row>
    <row r="50" spans="3:20" ht="33" hidden="1" customHeight="1" x14ac:dyDescent="0.2">
      <c r="D50" s="32" t="s">
        <v>79</v>
      </c>
      <c r="E50" s="33">
        <f>E48*E49</f>
        <v>8269113.8634400005</v>
      </c>
      <c r="F50" s="33">
        <f t="shared" ref="F50" si="0">F48*F49</f>
        <v>6777733.3748399997</v>
      </c>
      <c r="G50" s="33">
        <f>G48*G49</f>
        <v>5979583.7272799993</v>
      </c>
      <c r="H50" s="33">
        <f>E50+F50+G50</f>
        <v>21026430.96556</v>
      </c>
      <c r="I50" s="33">
        <f>I49*I48</f>
        <v>3934371.3550399994</v>
      </c>
      <c r="J50" s="33">
        <f>J49*J48</f>
        <v>2256658.1303999997</v>
      </c>
      <c r="K50" s="33"/>
      <c r="L50" s="33">
        <f>I50+J50+K50</f>
        <v>6191029.485439999</v>
      </c>
      <c r="M50" s="33">
        <f>M49*M48</f>
        <v>0</v>
      </c>
      <c r="N50" s="33">
        <f>N49*N48</f>
        <v>0</v>
      </c>
      <c r="O50" s="33">
        <f>O49*O48</f>
        <v>1121655.8960800001</v>
      </c>
      <c r="P50" s="33">
        <f>M50+N50+O50</f>
        <v>1121655.8960800001</v>
      </c>
      <c r="Q50" s="33">
        <f>Q49*Q48</f>
        <v>5508565.6874400005</v>
      </c>
      <c r="R50" s="33">
        <f>R49*R48</f>
        <v>8779313.9729699995</v>
      </c>
      <c r="S50" s="33">
        <f>S49*S48</f>
        <v>10683339.66963</v>
      </c>
      <c r="T50" s="33">
        <f>Q50+R50+S50</f>
        <v>24971219.33004</v>
      </c>
    </row>
    <row r="51" spans="3:20" hidden="1" x14ac:dyDescent="0.2">
      <c r="D51" s="34"/>
      <c r="E51" s="34"/>
      <c r="F51" s="21"/>
      <c r="G51" s="21"/>
      <c r="H51" s="2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hidden="1" x14ac:dyDescent="0.2">
      <c r="C52" s="21" t="s">
        <v>71</v>
      </c>
      <c r="D52" s="20" t="s">
        <v>72</v>
      </c>
      <c r="E52" s="4">
        <v>5.4878</v>
      </c>
      <c r="F52" s="4">
        <v>5.4878</v>
      </c>
      <c r="G52" s="4">
        <v>5.4878</v>
      </c>
      <c r="H52" s="21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hidden="1" x14ac:dyDescent="0.2">
      <c r="C53" s="27"/>
      <c r="D53" s="20" t="s">
        <v>73</v>
      </c>
      <c r="E53" s="4">
        <f>12.8081+16.0954</f>
        <v>28.903500000000001</v>
      </c>
      <c r="F53" s="4">
        <v>55.064</v>
      </c>
      <c r="G53" s="4">
        <v>55.064</v>
      </c>
      <c r="H53" s="21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hidden="1" x14ac:dyDescent="0.2">
      <c r="D54" s="31" t="s">
        <v>80</v>
      </c>
      <c r="E54" s="31">
        <f>E52+E53</f>
        <v>34.391300000000001</v>
      </c>
      <c r="F54" s="31">
        <f>F52+F53</f>
        <v>60.5518</v>
      </c>
      <c r="G54" s="31">
        <f>G52+G53</f>
        <v>60.5518</v>
      </c>
      <c r="H54" s="31">
        <f>E54+F54+G54</f>
        <v>155.4949</v>
      </c>
      <c r="I54" s="31">
        <f>I52+I53</f>
        <v>10.351800000000001</v>
      </c>
      <c r="J54" s="31">
        <f>J52+J53</f>
        <v>18.293900000000001</v>
      </c>
      <c r="K54" s="31"/>
      <c r="L54" s="31">
        <f>I54+J54+K54</f>
        <v>28.645700000000001</v>
      </c>
      <c r="M54" s="31">
        <f>M52+M53</f>
        <v>0</v>
      </c>
      <c r="N54" s="31">
        <f>N52+N53</f>
        <v>0</v>
      </c>
      <c r="O54" s="31">
        <f>O52+O53</f>
        <v>12.8081</v>
      </c>
      <c r="P54" s="31">
        <f>M54+N54+O54</f>
        <v>12.8081</v>
      </c>
      <c r="Q54" s="31">
        <f>Q52+Q53</f>
        <v>12.8081</v>
      </c>
      <c r="R54" s="31">
        <f>R52+R53</f>
        <v>12.8081</v>
      </c>
      <c r="S54" s="31">
        <f>S52+S53</f>
        <v>12.8081</v>
      </c>
      <c r="T54" s="31">
        <f>Q54+R54+S54</f>
        <v>38.424300000000002</v>
      </c>
    </row>
    <row r="55" spans="3:20" ht="30" hidden="1" x14ac:dyDescent="0.2">
      <c r="D55" s="32" t="s">
        <v>74</v>
      </c>
      <c r="E55" s="32">
        <v>1376.32</v>
      </c>
      <c r="F55" s="32">
        <v>1376.32</v>
      </c>
      <c r="G55" s="32">
        <v>1376.32</v>
      </c>
      <c r="H55" s="32"/>
      <c r="I55" s="32">
        <v>1376.32</v>
      </c>
      <c r="J55" s="32">
        <v>1376.32</v>
      </c>
      <c r="K55" s="32">
        <v>1376.32</v>
      </c>
      <c r="L55" s="32"/>
      <c r="M55" s="32">
        <v>1376.32</v>
      </c>
      <c r="N55" s="32">
        <v>1376.32</v>
      </c>
      <c r="O55" s="32">
        <v>1376.32</v>
      </c>
      <c r="P55" s="32"/>
      <c r="Q55" s="32">
        <v>1376.32</v>
      </c>
      <c r="R55" s="32">
        <v>1376.32</v>
      </c>
      <c r="S55" s="32">
        <v>1376.32</v>
      </c>
      <c r="T55" s="32"/>
    </row>
    <row r="56" spans="3:20" ht="30.75" hidden="1" x14ac:dyDescent="0.25">
      <c r="D56" s="32" t="s">
        <v>75</v>
      </c>
      <c r="E56" s="32">
        <v>7316.54</v>
      </c>
      <c r="F56" s="32">
        <v>7316.54</v>
      </c>
      <c r="G56" s="32">
        <v>7316.54</v>
      </c>
      <c r="H56" s="38">
        <f>H57/H54</f>
        <v>6687.6047876682769</v>
      </c>
      <c r="I56" s="32">
        <v>7316.54</v>
      </c>
      <c r="J56" s="32">
        <v>7316.54</v>
      </c>
      <c r="K56" s="32">
        <v>7316.54</v>
      </c>
      <c r="L56" s="33">
        <f>L57/L54</f>
        <v>5040.5446976684107</v>
      </c>
      <c r="M56" s="32">
        <v>7316.54</v>
      </c>
      <c r="N56" s="32">
        <v>7316.54</v>
      </c>
      <c r="O56" s="32">
        <v>8066.68</v>
      </c>
      <c r="P56" s="33">
        <f>P57/P54</f>
        <v>8066.68</v>
      </c>
      <c r="Q56" s="32">
        <v>8066.68</v>
      </c>
      <c r="R56" s="32">
        <v>8066.68</v>
      </c>
      <c r="S56" s="32">
        <v>8066.68</v>
      </c>
      <c r="T56" s="33">
        <f>T57/T54</f>
        <v>8066.68</v>
      </c>
    </row>
    <row r="57" spans="3:20" ht="30" hidden="1" x14ac:dyDescent="0.2">
      <c r="D57" s="32" t="s">
        <v>81</v>
      </c>
      <c r="E57" s="33">
        <f>E52*E55+E53*E56</f>
        <v>219026.58278600001</v>
      </c>
      <c r="F57" s="33">
        <f t="shared" ref="F57" si="1">F52*F55+F53*F56</f>
        <v>410430.927456</v>
      </c>
      <c r="G57" s="33">
        <f>G52*G55+G53*G56</f>
        <v>410430.927456</v>
      </c>
      <c r="H57" s="33">
        <f>E57+F57+G57</f>
        <v>1039888.437698</v>
      </c>
      <c r="I57" s="33">
        <f>I52*I55+I53*I56</f>
        <v>43140.619456</v>
      </c>
      <c r="J57" s="33">
        <f>J52*J55+J53*J56</f>
        <v>101249.31179000001</v>
      </c>
      <c r="K57" s="33"/>
      <c r="L57" s="33">
        <f>I57+J57+K57</f>
        <v>144389.93124599999</v>
      </c>
      <c r="M57" s="33">
        <f>M52*M55+M53*M56</f>
        <v>0</v>
      </c>
      <c r="N57" s="33">
        <f>N52*N55+N53*N56</f>
        <v>0</v>
      </c>
      <c r="O57" s="33">
        <f>O53*O56</f>
        <v>103318.844108</v>
      </c>
      <c r="P57" s="33">
        <f>M57+N57+O57</f>
        <v>103318.844108</v>
      </c>
      <c r="Q57" s="33">
        <f>Q52*Q55+Q53*Q56</f>
        <v>103318.844108</v>
      </c>
      <c r="R57" s="33">
        <f>R52*R55+R53*R56</f>
        <v>103318.844108</v>
      </c>
      <c r="S57" s="33">
        <f>S53*S56</f>
        <v>103318.844108</v>
      </c>
      <c r="T57" s="33">
        <f>Q57+R57+S57</f>
        <v>309956.53232400003</v>
      </c>
    </row>
    <row r="58" spans="3:20" hidden="1" x14ac:dyDescent="0.2">
      <c r="D58" s="28" t="s">
        <v>82</v>
      </c>
      <c r="E58" s="28">
        <f>E54+E48</f>
        <v>2646.5373</v>
      </c>
      <c r="F58" s="28">
        <f>F54+F48</f>
        <v>2201.5828000000001</v>
      </c>
      <c r="G58" s="28">
        <f>G54+G48</f>
        <v>1949.4537999999998</v>
      </c>
      <c r="H58" s="28">
        <f>H48+H54</f>
        <v>6797.5738999999994</v>
      </c>
      <c r="I58" s="35">
        <f>I54+I48</f>
        <v>1253.1877999999997</v>
      </c>
      <c r="J58" s="35">
        <f>J54+J48</f>
        <v>731.15389999999991</v>
      </c>
      <c r="K58" s="35"/>
      <c r="L58" s="35">
        <f t="shared" ref="L58:T58" si="2">L48+L54</f>
        <v>1984.3416999999997</v>
      </c>
      <c r="M58" s="35">
        <f t="shared" si="2"/>
        <v>0</v>
      </c>
      <c r="N58" s="35">
        <f t="shared" si="2"/>
        <v>0</v>
      </c>
      <c r="O58" s="35">
        <f t="shared" si="2"/>
        <v>367.13010000000008</v>
      </c>
      <c r="P58" s="35">
        <f t="shared" si="2"/>
        <v>367.13010000000008</v>
      </c>
      <c r="Q58" s="35">
        <f t="shared" si="2"/>
        <v>1301.2800999999999</v>
      </c>
      <c r="R58" s="35">
        <f t="shared" si="2"/>
        <v>2066.3190999999997</v>
      </c>
      <c r="S58" s="35">
        <f t="shared" si="2"/>
        <v>2511.6770999999999</v>
      </c>
      <c r="T58" s="35">
        <f t="shared" si="2"/>
        <v>5879.2762999999986</v>
      </c>
    </row>
    <row r="59" spans="3:20" hidden="1" x14ac:dyDescent="0.2">
      <c r="D59" s="28" t="s">
        <v>83</v>
      </c>
      <c r="E59" s="35">
        <f>E50+E57</f>
        <v>8488140.4462260008</v>
      </c>
      <c r="F59" s="35">
        <f t="shared" ref="F59:G59" si="3">F50+F57</f>
        <v>7188164.3022959996</v>
      </c>
      <c r="G59" s="35">
        <f t="shared" si="3"/>
        <v>6390014.6547359992</v>
      </c>
      <c r="H59" s="35">
        <f>H57+H50</f>
        <v>22066319.403258</v>
      </c>
      <c r="I59" s="35">
        <f>I57+I50</f>
        <v>3977511.9744959995</v>
      </c>
      <c r="J59" s="35">
        <f>J50+J57</f>
        <v>2357907.4421899999</v>
      </c>
      <c r="K59" s="35"/>
      <c r="L59" s="35">
        <f>L50+L57</f>
        <v>6335419.4166859994</v>
      </c>
      <c r="M59" s="35">
        <f>M57+M50</f>
        <v>0</v>
      </c>
      <c r="N59" s="35">
        <f>N50+N57</f>
        <v>0</v>
      </c>
      <c r="O59" s="35">
        <f>O57+O50</f>
        <v>1224974.740188</v>
      </c>
      <c r="P59" s="35">
        <f>P50+P57</f>
        <v>1224974.740188</v>
      </c>
      <c r="Q59" s="35">
        <f>Q57+Q50</f>
        <v>5611884.5315480009</v>
      </c>
      <c r="R59" s="35">
        <f>R50+R57</f>
        <v>8882632.8170779999</v>
      </c>
      <c r="S59" s="35">
        <f>S57+S50</f>
        <v>10786658.513738001</v>
      </c>
      <c r="T59" s="35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K17" sqref="K1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1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5" ht="15.75" customHeight="1" x14ac:dyDescent="0.2">
      <c r="A4" s="61" t="s">
        <v>17</v>
      </c>
      <c r="B4" s="61"/>
      <c r="C4" s="64" t="s">
        <v>31</v>
      </c>
      <c r="D4" s="64"/>
      <c r="E4" s="64"/>
      <c r="F4" s="64"/>
      <c r="G4" s="64"/>
    </row>
    <row r="5" spans="1:15" x14ac:dyDescent="0.2">
      <c r="C5" s="65" t="s">
        <v>20</v>
      </c>
      <c r="D5" s="65"/>
      <c r="E5" s="65"/>
      <c r="F5" s="65"/>
      <c r="G5" s="65"/>
    </row>
    <row r="6" spans="1:15" ht="15.75" customHeight="1" x14ac:dyDescent="0.25">
      <c r="A6" s="61" t="s">
        <v>18</v>
      </c>
      <c r="B6" s="61"/>
      <c r="C6" s="62" t="s">
        <v>26</v>
      </c>
      <c r="D6" s="62"/>
      <c r="E6" s="62"/>
      <c r="F6" s="62"/>
      <c r="G6" s="62"/>
    </row>
    <row r="7" spans="1:15" x14ac:dyDescent="0.2">
      <c r="C7" s="60" t="s">
        <v>19</v>
      </c>
      <c r="D7" s="60"/>
      <c r="E7" s="60"/>
      <c r="F7" s="60"/>
      <c r="G7" s="60"/>
    </row>
    <row r="8" spans="1:15" ht="15.75" x14ac:dyDescent="0.25">
      <c r="A8" s="61" t="s">
        <v>16</v>
      </c>
      <c r="B8" s="61"/>
      <c r="C8" s="62" t="s">
        <v>101</v>
      </c>
      <c r="D8" s="62"/>
      <c r="E8" s="62"/>
      <c r="F8" s="62"/>
      <c r="G8" s="62"/>
    </row>
    <row r="9" spans="1:15" x14ac:dyDescent="0.2">
      <c r="A9" s="54"/>
      <c r="B9" s="54"/>
      <c r="C9" s="2"/>
      <c r="D9" s="2"/>
      <c r="E9" s="12"/>
      <c r="F9" s="2"/>
      <c r="G9" s="2"/>
    </row>
    <row r="11" spans="1:15" s="3" customFormat="1" ht="15.75" customHeight="1" x14ac:dyDescent="0.25">
      <c r="A11" s="58" t="s">
        <v>1</v>
      </c>
      <c r="B11" s="58" t="s">
        <v>24</v>
      </c>
      <c r="C11" s="58"/>
      <c r="D11" s="58"/>
      <c r="E11" s="58"/>
      <c r="F11" s="58"/>
      <c r="G11" s="58"/>
      <c r="H11" s="58" t="s">
        <v>11</v>
      </c>
      <c r="I11" s="58" t="s">
        <v>30</v>
      </c>
      <c r="J11" s="58" t="s">
        <v>12</v>
      </c>
      <c r="K11" s="58" t="s">
        <v>13</v>
      </c>
      <c r="L11" s="58" t="s">
        <v>22</v>
      </c>
      <c r="M11" s="58" t="s">
        <v>14</v>
      </c>
      <c r="N11" s="58" t="s">
        <v>23</v>
      </c>
      <c r="O11" s="58" t="s">
        <v>15</v>
      </c>
    </row>
    <row r="12" spans="1:15" s="3" customFormat="1" ht="53.25" customHeight="1" x14ac:dyDescent="0.25">
      <c r="A12" s="58"/>
      <c r="B12" s="58" t="s">
        <v>2</v>
      </c>
      <c r="C12" s="58" t="s">
        <v>6</v>
      </c>
      <c r="D12" s="58"/>
      <c r="E12" s="58" t="s">
        <v>10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s="3" customFormat="1" x14ac:dyDescent="0.25">
      <c r="A13" s="58"/>
      <c r="B13" s="58"/>
      <c r="C13" s="52" t="s">
        <v>4</v>
      </c>
      <c r="D13" s="52" t="s">
        <v>5</v>
      </c>
      <c r="E13" s="59" t="s">
        <v>7</v>
      </c>
      <c r="F13" s="58" t="s">
        <v>8</v>
      </c>
      <c r="G13" s="58" t="s">
        <v>9</v>
      </c>
      <c r="H13" s="58"/>
      <c r="I13" s="58"/>
      <c r="J13" s="58"/>
      <c r="K13" s="58"/>
      <c r="L13" s="58"/>
      <c r="M13" s="58"/>
      <c r="N13" s="58"/>
      <c r="O13" s="58"/>
    </row>
    <row r="14" spans="1:15" s="3" customFormat="1" ht="48.75" customHeight="1" x14ac:dyDescent="0.25">
      <c r="A14" s="58"/>
      <c r="B14" s="58"/>
      <c r="C14" s="52" t="s">
        <v>3</v>
      </c>
      <c r="D14" s="52" t="s">
        <v>3</v>
      </c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3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52">
        <v>1</v>
      </c>
      <c r="B16" s="52"/>
      <c r="C16" s="52"/>
      <c r="D16" s="52"/>
      <c r="E16" s="53"/>
      <c r="F16" s="52" t="s">
        <v>25</v>
      </c>
      <c r="G16" s="52"/>
      <c r="H16" s="52" t="s">
        <v>29</v>
      </c>
      <c r="I16" s="5">
        <v>4275.2700000000004</v>
      </c>
      <c r="J16" s="52" t="s">
        <v>27</v>
      </c>
      <c r="K16" s="5">
        <f>1.94</f>
        <v>1.94</v>
      </c>
      <c r="L16" s="6">
        <f>I16*K16</f>
        <v>8294.0238000000008</v>
      </c>
      <c r="M16" s="7" t="s">
        <v>28</v>
      </c>
      <c r="N16" s="52" t="s">
        <v>99</v>
      </c>
      <c r="O16" s="52"/>
    </row>
    <row r="17" spans="1:20" ht="30" customHeight="1" x14ac:dyDescent="0.2">
      <c r="A17" s="23">
        <v>2</v>
      </c>
      <c r="B17" s="15"/>
      <c r="C17" s="15"/>
      <c r="D17" s="15"/>
      <c r="E17" s="15"/>
      <c r="F17" s="15"/>
      <c r="G17" s="15"/>
      <c r="H17" s="23" t="s">
        <v>29</v>
      </c>
      <c r="I17" s="36">
        <v>7086.09</v>
      </c>
      <c r="J17" s="23" t="s">
        <v>27</v>
      </c>
      <c r="K17" s="29">
        <f>L54/1000</f>
        <v>2.8645700000000003E-2</v>
      </c>
      <c r="L17" s="22">
        <f>(452008.35+366784.8+251190.08)/1000</f>
        <v>1069.98323</v>
      </c>
      <c r="M17" s="23" t="s">
        <v>39</v>
      </c>
      <c r="N17" s="23" t="s">
        <v>100</v>
      </c>
      <c r="O17" s="15"/>
      <c r="P17" s="16"/>
    </row>
    <row r="18" spans="1:20" x14ac:dyDescent="0.2">
      <c r="K18" s="10">
        <f>SUM(K16:K17)</f>
        <v>1.9686456999999999</v>
      </c>
      <c r="L18" s="10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14"/>
    </row>
    <row r="21" spans="1:20" ht="0.75" customHeight="1" x14ac:dyDescent="0.2">
      <c r="A21" s="9"/>
      <c r="B21" s="9"/>
      <c r="C21" s="9"/>
      <c r="D21" s="17"/>
      <c r="E21" s="18" t="s">
        <v>68</v>
      </c>
      <c r="F21" s="18" t="s">
        <v>69</v>
      </c>
      <c r="G21" s="18" t="s">
        <v>32</v>
      </c>
      <c r="H21" s="18" t="s">
        <v>84</v>
      </c>
      <c r="I21" s="18" t="s">
        <v>85</v>
      </c>
      <c r="J21" s="18" t="s">
        <v>34</v>
      </c>
      <c r="K21" s="18" t="s">
        <v>35</v>
      </c>
      <c r="L21" s="18" t="s">
        <v>90</v>
      </c>
      <c r="M21" s="18" t="s">
        <v>36</v>
      </c>
      <c r="N21" s="18" t="s">
        <v>93</v>
      </c>
      <c r="O21" s="18" t="s">
        <v>37</v>
      </c>
      <c r="P21" s="18" t="s">
        <v>94</v>
      </c>
      <c r="Q21" s="18" t="s">
        <v>38</v>
      </c>
      <c r="R21" s="18" t="s">
        <v>41</v>
      </c>
      <c r="S21" s="18" t="s">
        <v>66</v>
      </c>
      <c r="T21" s="18" t="s">
        <v>97</v>
      </c>
    </row>
    <row r="22" spans="1:20" ht="30" hidden="1" x14ac:dyDescent="0.2">
      <c r="A22" s="8"/>
      <c r="B22" s="8"/>
      <c r="C22" s="8"/>
      <c r="D22" s="19" t="s">
        <v>65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hidden="1" x14ac:dyDescent="0.2">
      <c r="A23" s="8"/>
      <c r="B23" s="8"/>
      <c r="C23" s="8"/>
      <c r="D23" s="19" t="s">
        <v>42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hidden="1" x14ac:dyDescent="0.2">
      <c r="D24" s="4" t="s">
        <v>43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hidden="1" x14ac:dyDescent="0.2">
      <c r="D25" s="4" t="s">
        <v>44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hidden="1" x14ac:dyDescent="0.2">
      <c r="D26" s="4" t="s">
        <v>45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hidden="1" x14ac:dyDescent="0.2">
      <c r="D27" s="4" t="s">
        <v>86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hidden="1" x14ac:dyDescent="0.2">
      <c r="D28" s="4" t="s">
        <v>46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hidden="1" x14ac:dyDescent="0.2">
      <c r="D29" s="4" t="s">
        <v>47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hidden="1" x14ac:dyDescent="0.2">
      <c r="D30" s="4" t="s">
        <v>48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6" hidden="1" customHeight="1" x14ac:dyDescent="0.2">
      <c r="D31" s="4" t="s">
        <v>49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hidden="1" x14ac:dyDescent="0.2">
      <c r="D32" s="4" t="s">
        <v>50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hidden="1" customHeight="1" x14ac:dyDescent="0.2">
      <c r="D33" s="4" t="s">
        <v>51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hidden="1" x14ac:dyDescent="0.2">
      <c r="D34" s="4" t="s">
        <v>52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hidden="1" x14ac:dyDescent="0.2">
      <c r="D35" s="4" t="s">
        <v>70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hidden="1" x14ac:dyDescent="0.2">
      <c r="D36" s="4" t="s">
        <v>53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hidden="1" x14ac:dyDescent="0.2">
      <c r="D37" s="4" t="s">
        <v>54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hidden="1" x14ac:dyDescent="0.2">
      <c r="D38" s="4" t="s">
        <v>56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hidden="1" x14ac:dyDescent="0.2">
      <c r="D39" s="4" t="s">
        <v>55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hidden="1" x14ac:dyDescent="0.2">
      <c r="D40" s="4" t="s">
        <v>57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hidden="1" x14ac:dyDescent="0.2">
      <c r="D41" s="4" t="s">
        <v>58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hidden="1" x14ac:dyDescent="0.2">
      <c r="D42" s="4" t="s">
        <v>59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hidden="1" x14ac:dyDescent="0.2">
      <c r="D43" s="4" t="s">
        <v>60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hidden="1" x14ac:dyDescent="0.2">
      <c r="D44" s="4" t="s">
        <v>61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hidden="1" x14ac:dyDescent="0.2">
      <c r="D45" s="4" t="s">
        <v>62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hidden="1" x14ac:dyDescent="0.2">
      <c r="D46" s="4" t="s">
        <v>63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ht="2.25" hidden="1" customHeight="1" x14ac:dyDescent="0.2">
      <c r="D47" s="4" t="s">
        <v>64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hidden="1" x14ac:dyDescent="0.2">
      <c r="D48" s="30" t="s">
        <v>78</v>
      </c>
      <c r="E48" s="30">
        <f>SUM(E22:E47)</f>
        <v>2612.1460000000002</v>
      </c>
      <c r="F48" s="31">
        <f>SUM(F22:F47)</f>
        <v>2141.0309999999999</v>
      </c>
      <c r="G48" s="31">
        <f>SUM(G22:G47)</f>
        <v>1888.9019999999998</v>
      </c>
      <c r="H48" s="31">
        <f>E48+F48+G48</f>
        <v>6642.0789999999997</v>
      </c>
      <c r="I48" s="31">
        <f>SUM(I22:I47)</f>
        <v>1242.8359999999998</v>
      </c>
      <c r="J48" s="31">
        <f>SUM(J22:J47)</f>
        <v>712.8599999999999</v>
      </c>
      <c r="K48" s="31"/>
      <c r="L48" s="45">
        <f>I48+J48+K48</f>
        <v>1955.6959999999997</v>
      </c>
      <c r="M48" s="31">
        <f>SUM(M22:M47)</f>
        <v>0</v>
      </c>
      <c r="N48" s="31">
        <f>SUM(N22:N47)</f>
        <v>0</v>
      </c>
      <c r="O48" s="31">
        <f>SUM(O22:O47)</f>
        <v>354.32200000000006</v>
      </c>
      <c r="P48" s="45">
        <f>M48+N48+O48</f>
        <v>354.32200000000006</v>
      </c>
      <c r="Q48" s="31">
        <f>SUM(Q22:Q47)</f>
        <v>1288.472</v>
      </c>
      <c r="R48" s="31">
        <f>SUM(R22:R47)</f>
        <v>2053.5109999999995</v>
      </c>
      <c r="S48" s="31">
        <f>SUM(S22:S47)</f>
        <v>2498.8689999999997</v>
      </c>
      <c r="T48" s="45">
        <f>Q48+R48+S48</f>
        <v>5840.851999999999</v>
      </c>
    </row>
    <row r="49" spans="3:20" ht="15.75" hidden="1" x14ac:dyDescent="0.25">
      <c r="D49" s="32" t="s">
        <v>67</v>
      </c>
      <c r="E49" s="32">
        <v>3165.64</v>
      </c>
      <c r="F49" s="32">
        <v>3165.64</v>
      </c>
      <c r="G49" s="32">
        <v>3165.64</v>
      </c>
      <c r="H49" s="37">
        <f>H50/H48</f>
        <v>3165.6400000000003</v>
      </c>
      <c r="I49" s="32">
        <v>3165.64</v>
      </c>
      <c r="J49" s="32">
        <v>3165.64</v>
      </c>
      <c r="K49" s="32">
        <v>3165.64</v>
      </c>
      <c r="L49" s="32">
        <f>L50/L48</f>
        <v>3165.64</v>
      </c>
      <c r="M49" s="32">
        <v>3165.64</v>
      </c>
      <c r="N49" s="32">
        <v>3165.64</v>
      </c>
      <c r="O49" s="32">
        <v>3165.64</v>
      </c>
      <c r="P49" s="32">
        <f>P50/P48</f>
        <v>3165.64</v>
      </c>
      <c r="Q49" s="32">
        <v>4275.2700000000004</v>
      </c>
      <c r="R49" s="32">
        <v>4275.2700000000004</v>
      </c>
      <c r="S49" s="32">
        <v>4275.2700000000004</v>
      </c>
      <c r="T49" s="32">
        <f>T50/T48</f>
        <v>4275.2700000000004</v>
      </c>
    </row>
    <row r="50" spans="3:20" ht="33" hidden="1" customHeight="1" x14ac:dyDescent="0.2">
      <c r="D50" s="32" t="s">
        <v>79</v>
      </c>
      <c r="E50" s="33">
        <f>E48*E49</f>
        <v>8269113.8634400005</v>
      </c>
      <c r="F50" s="33">
        <f t="shared" ref="F50" si="0">F48*F49</f>
        <v>6777733.3748399997</v>
      </c>
      <c r="G50" s="33">
        <f>G48*G49</f>
        <v>5979583.7272799993</v>
      </c>
      <c r="H50" s="33">
        <f>E50+F50+G50</f>
        <v>21026430.96556</v>
      </c>
      <c r="I50" s="33">
        <f>I49*I48</f>
        <v>3934371.3550399994</v>
      </c>
      <c r="J50" s="33">
        <f>J49*J48</f>
        <v>2256658.1303999997</v>
      </c>
      <c r="K50" s="33"/>
      <c r="L50" s="33">
        <f>I50+J50+K50</f>
        <v>6191029.485439999</v>
      </c>
      <c r="M50" s="33">
        <f>M49*M48</f>
        <v>0</v>
      </c>
      <c r="N50" s="33">
        <f>N49*N48</f>
        <v>0</v>
      </c>
      <c r="O50" s="33">
        <f>O49*O48</f>
        <v>1121655.8960800001</v>
      </c>
      <c r="P50" s="33">
        <f>M50+N50+O50</f>
        <v>1121655.8960800001</v>
      </c>
      <c r="Q50" s="33">
        <f>Q49*Q48</f>
        <v>5508565.6874400005</v>
      </c>
      <c r="R50" s="33">
        <f>R49*R48</f>
        <v>8779313.9729699995</v>
      </c>
      <c r="S50" s="33">
        <f>S49*S48</f>
        <v>10683339.66963</v>
      </c>
      <c r="T50" s="33">
        <f>Q50+R50+S50</f>
        <v>24971219.33004</v>
      </c>
    </row>
    <row r="51" spans="3:20" hidden="1" x14ac:dyDescent="0.2">
      <c r="D51" s="34"/>
      <c r="E51" s="34"/>
      <c r="F51" s="21"/>
      <c r="G51" s="21"/>
      <c r="H51" s="2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hidden="1" x14ac:dyDescent="0.2">
      <c r="C52" s="21" t="s">
        <v>71</v>
      </c>
      <c r="D52" s="20" t="s">
        <v>72</v>
      </c>
      <c r="E52" s="4">
        <v>5.4878</v>
      </c>
      <c r="F52" s="4">
        <v>5.4878</v>
      </c>
      <c r="G52" s="4">
        <v>5.4878</v>
      </c>
      <c r="H52" s="21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hidden="1" x14ac:dyDescent="0.2">
      <c r="C53" s="27"/>
      <c r="D53" s="20" t="s">
        <v>73</v>
      </c>
      <c r="E53" s="4">
        <f>12.8081+16.0954</f>
        <v>28.903500000000001</v>
      </c>
      <c r="F53" s="4">
        <v>55.064</v>
      </c>
      <c r="G53" s="4">
        <v>55.064</v>
      </c>
      <c r="H53" s="21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hidden="1" x14ac:dyDescent="0.2">
      <c r="D54" s="31" t="s">
        <v>80</v>
      </c>
      <c r="E54" s="31">
        <f>E52+E53</f>
        <v>34.391300000000001</v>
      </c>
      <c r="F54" s="31">
        <f>F52+F53</f>
        <v>60.5518</v>
      </c>
      <c r="G54" s="31">
        <f>G52+G53</f>
        <v>60.5518</v>
      </c>
      <c r="H54" s="31">
        <f>E54+F54+G54</f>
        <v>155.4949</v>
      </c>
      <c r="I54" s="31">
        <f>I52+I53</f>
        <v>10.351800000000001</v>
      </c>
      <c r="J54" s="31">
        <f>J52+J53</f>
        <v>18.293900000000001</v>
      </c>
      <c r="K54" s="31"/>
      <c r="L54" s="31">
        <f>I54+J54+K54</f>
        <v>28.645700000000001</v>
      </c>
      <c r="M54" s="31">
        <f>M52+M53</f>
        <v>0</v>
      </c>
      <c r="N54" s="31">
        <f>N52+N53</f>
        <v>0</v>
      </c>
      <c r="O54" s="31">
        <f>O52+O53</f>
        <v>12.8081</v>
      </c>
      <c r="P54" s="31">
        <f>M54+N54+O54</f>
        <v>12.8081</v>
      </c>
      <c r="Q54" s="31">
        <f>Q52+Q53</f>
        <v>12.8081</v>
      </c>
      <c r="R54" s="31">
        <f>R52+R53</f>
        <v>12.8081</v>
      </c>
      <c r="S54" s="31">
        <f>S52+S53</f>
        <v>12.8081</v>
      </c>
      <c r="T54" s="31">
        <f>Q54+R54+S54</f>
        <v>38.424300000000002</v>
      </c>
    </row>
    <row r="55" spans="3:20" ht="30" hidden="1" x14ac:dyDescent="0.2">
      <c r="D55" s="32" t="s">
        <v>74</v>
      </c>
      <c r="E55" s="32">
        <v>1376.32</v>
      </c>
      <c r="F55" s="32">
        <v>1376.32</v>
      </c>
      <c r="G55" s="32">
        <v>1376.32</v>
      </c>
      <c r="H55" s="32"/>
      <c r="I55" s="32">
        <v>1376.32</v>
      </c>
      <c r="J55" s="32">
        <v>1376.32</v>
      </c>
      <c r="K55" s="32">
        <v>1376.32</v>
      </c>
      <c r="L55" s="32"/>
      <c r="M55" s="32">
        <v>1376.32</v>
      </c>
      <c r="N55" s="32">
        <v>1376.32</v>
      </c>
      <c r="O55" s="32">
        <v>1376.32</v>
      </c>
      <c r="P55" s="32"/>
      <c r="Q55" s="32">
        <v>1376.32</v>
      </c>
      <c r="R55" s="32">
        <v>1376.32</v>
      </c>
      <c r="S55" s="32">
        <v>1376.32</v>
      </c>
      <c r="T55" s="32"/>
    </row>
    <row r="56" spans="3:20" ht="30.75" hidden="1" x14ac:dyDescent="0.25">
      <c r="D56" s="32" t="s">
        <v>75</v>
      </c>
      <c r="E56" s="32">
        <v>7316.54</v>
      </c>
      <c r="F56" s="32">
        <v>7316.54</v>
      </c>
      <c r="G56" s="32">
        <v>7316.54</v>
      </c>
      <c r="H56" s="38">
        <f>H57/H54</f>
        <v>6687.6047876682769</v>
      </c>
      <c r="I56" s="32">
        <v>7316.54</v>
      </c>
      <c r="J56" s="32">
        <v>7316.54</v>
      </c>
      <c r="K56" s="32">
        <v>7316.54</v>
      </c>
      <c r="L56" s="33">
        <f>L57/L54</f>
        <v>5040.5446976684107</v>
      </c>
      <c r="M56" s="32">
        <v>7316.54</v>
      </c>
      <c r="N56" s="32">
        <v>7316.54</v>
      </c>
      <c r="O56" s="32">
        <v>8066.68</v>
      </c>
      <c r="P56" s="33">
        <f>P57/P54</f>
        <v>8066.68</v>
      </c>
      <c r="Q56" s="32">
        <v>8066.68</v>
      </c>
      <c r="R56" s="32">
        <v>8066.68</v>
      </c>
      <c r="S56" s="32">
        <v>8066.68</v>
      </c>
      <c r="T56" s="33">
        <f>T57/T54</f>
        <v>8066.68</v>
      </c>
    </row>
    <row r="57" spans="3:20" ht="30" hidden="1" x14ac:dyDescent="0.2">
      <c r="D57" s="32" t="s">
        <v>81</v>
      </c>
      <c r="E57" s="33">
        <f>E52*E55+E53*E56</f>
        <v>219026.58278600001</v>
      </c>
      <c r="F57" s="33">
        <f t="shared" ref="F57" si="1">F52*F55+F53*F56</f>
        <v>410430.927456</v>
      </c>
      <c r="G57" s="33">
        <f>G52*G55+G53*G56</f>
        <v>410430.927456</v>
      </c>
      <c r="H57" s="33">
        <f>E57+F57+G57</f>
        <v>1039888.437698</v>
      </c>
      <c r="I57" s="33">
        <f>I52*I55+I53*I56</f>
        <v>43140.619456</v>
      </c>
      <c r="J57" s="33">
        <f>J52*J55+J53*J56</f>
        <v>101249.31179000001</v>
      </c>
      <c r="K57" s="33"/>
      <c r="L57" s="33">
        <f>I57+J57+K57</f>
        <v>144389.93124599999</v>
      </c>
      <c r="M57" s="33">
        <f>M52*M55+M53*M56</f>
        <v>0</v>
      </c>
      <c r="N57" s="33">
        <f>N52*N55+N53*N56</f>
        <v>0</v>
      </c>
      <c r="O57" s="33">
        <f>O53*O56</f>
        <v>103318.844108</v>
      </c>
      <c r="P57" s="33">
        <f>M57+N57+O57</f>
        <v>103318.844108</v>
      </c>
      <c r="Q57" s="33">
        <f>Q52*Q55+Q53*Q56</f>
        <v>103318.844108</v>
      </c>
      <c r="R57" s="33">
        <f>R52*R55+R53*R56</f>
        <v>103318.844108</v>
      </c>
      <c r="S57" s="33">
        <f>S53*S56</f>
        <v>103318.844108</v>
      </c>
      <c r="T57" s="33">
        <f>Q57+R57+S57</f>
        <v>309956.53232400003</v>
      </c>
    </row>
    <row r="58" spans="3:20" hidden="1" x14ac:dyDescent="0.2">
      <c r="D58" s="28" t="s">
        <v>82</v>
      </c>
      <c r="E58" s="28">
        <f>E54+E48</f>
        <v>2646.5373</v>
      </c>
      <c r="F58" s="28">
        <f>F54+F48</f>
        <v>2201.5828000000001</v>
      </c>
      <c r="G58" s="28">
        <f>G54+G48</f>
        <v>1949.4537999999998</v>
      </c>
      <c r="H58" s="28">
        <f>H48+H54</f>
        <v>6797.5738999999994</v>
      </c>
      <c r="I58" s="35">
        <f>I54+I48</f>
        <v>1253.1877999999997</v>
      </c>
      <c r="J58" s="35">
        <f>J54+J48</f>
        <v>731.15389999999991</v>
      </c>
      <c r="K58" s="35"/>
      <c r="L58" s="35">
        <f t="shared" ref="L58:T58" si="2">L48+L54</f>
        <v>1984.3416999999997</v>
      </c>
      <c r="M58" s="35">
        <f t="shared" si="2"/>
        <v>0</v>
      </c>
      <c r="N58" s="35">
        <f t="shared" si="2"/>
        <v>0</v>
      </c>
      <c r="O58" s="35">
        <f t="shared" si="2"/>
        <v>367.13010000000008</v>
      </c>
      <c r="P58" s="35">
        <f t="shared" si="2"/>
        <v>367.13010000000008</v>
      </c>
      <c r="Q58" s="35">
        <f t="shared" si="2"/>
        <v>1301.2800999999999</v>
      </c>
      <c r="R58" s="35">
        <f t="shared" si="2"/>
        <v>2066.3190999999997</v>
      </c>
      <c r="S58" s="35">
        <f t="shared" si="2"/>
        <v>2511.6770999999999</v>
      </c>
      <c r="T58" s="35">
        <f t="shared" si="2"/>
        <v>5879.2762999999986</v>
      </c>
    </row>
    <row r="59" spans="3:20" hidden="1" x14ac:dyDescent="0.2">
      <c r="D59" s="28" t="s">
        <v>83</v>
      </c>
      <c r="E59" s="35">
        <f>E50+E57</f>
        <v>8488140.4462260008</v>
      </c>
      <c r="F59" s="35">
        <f t="shared" ref="F59:G59" si="3">F50+F57</f>
        <v>7188164.3022959996</v>
      </c>
      <c r="G59" s="35">
        <f t="shared" si="3"/>
        <v>6390014.6547359992</v>
      </c>
      <c r="H59" s="35">
        <f>H57+H50</f>
        <v>22066319.403258</v>
      </c>
      <c r="I59" s="35">
        <f>I57+I50</f>
        <v>3977511.9744959995</v>
      </c>
      <c r="J59" s="35">
        <f>J50+J57</f>
        <v>2357907.4421899999</v>
      </c>
      <c r="K59" s="35"/>
      <c r="L59" s="35">
        <f>L50+L57</f>
        <v>6335419.4166859994</v>
      </c>
      <c r="M59" s="35">
        <f>M57+M50</f>
        <v>0</v>
      </c>
      <c r="N59" s="35">
        <f>N50+N57</f>
        <v>0</v>
      </c>
      <c r="O59" s="35">
        <f>O57+O50</f>
        <v>1224974.740188</v>
      </c>
      <c r="P59" s="35">
        <f>P50+P57</f>
        <v>1224974.740188</v>
      </c>
      <c r="Q59" s="35">
        <f>Q57+Q50</f>
        <v>5611884.5315480009</v>
      </c>
      <c r="R59" s="35">
        <f>R50+R57</f>
        <v>8882632.8170779999</v>
      </c>
      <c r="S59" s="35">
        <f>S57+S50</f>
        <v>10786658.513738001</v>
      </c>
      <c r="T59" s="35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  <c r="K62" s="10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77"/>
  <sheetViews>
    <sheetView tabSelected="1" topLeftCell="C5" zoomScale="70" zoomScaleNormal="70" workbookViewId="0">
      <selection activeCell="L17" sqref="L1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1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6" x14ac:dyDescent="0.2">
      <c r="O1" s="1" t="s">
        <v>21</v>
      </c>
    </row>
    <row r="2" spans="1:16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6" ht="15.75" customHeight="1" x14ac:dyDescent="0.2">
      <c r="A4" s="61" t="s">
        <v>17</v>
      </c>
      <c r="B4" s="61"/>
      <c r="C4" s="64" t="s">
        <v>31</v>
      </c>
      <c r="D4" s="64"/>
      <c r="E4" s="64"/>
      <c r="F4" s="64"/>
      <c r="G4" s="64"/>
    </row>
    <row r="5" spans="1:16" x14ac:dyDescent="0.2">
      <c r="C5" s="65" t="s">
        <v>20</v>
      </c>
      <c r="D5" s="65"/>
      <c r="E5" s="65"/>
      <c r="F5" s="65"/>
      <c r="G5" s="65"/>
    </row>
    <row r="6" spans="1:16" ht="15.75" customHeight="1" x14ac:dyDescent="0.25">
      <c r="A6" s="61" t="s">
        <v>18</v>
      </c>
      <c r="B6" s="61"/>
      <c r="C6" s="62" t="s">
        <v>26</v>
      </c>
      <c r="D6" s="62"/>
      <c r="E6" s="62"/>
      <c r="F6" s="62"/>
      <c r="G6" s="62"/>
    </row>
    <row r="7" spans="1:16" x14ac:dyDescent="0.2">
      <c r="C7" s="60" t="s">
        <v>19</v>
      </c>
      <c r="D7" s="60"/>
      <c r="E7" s="60"/>
      <c r="F7" s="60"/>
      <c r="G7" s="60"/>
    </row>
    <row r="8" spans="1:16" ht="15.75" x14ac:dyDescent="0.25">
      <c r="A8" s="61" t="s">
        <v>16</v>
      </c>
      <c r="B8" s="61"/>
      <c r="C8" s="62" t="s">
        <v>102</v>
      </c>
      <c r="D8" s="62"/>
      <c r="E8" s="62"/>
      <c r="F8" s="62"/>
      <c r="G8" s="62"/>
    </row>
    <row r="9" spans="1:16" x14ac:dyDescent="0.2">
      <c r="A9" s="55"/>
      <c r="B9" s="55"/>
      <c r="C9" s="2"/>
      <c r="D9" s="2"/>
      <c r="E9" s="12"/>
      <c r="F9" s="2"/>
      <c r="G9" s="2"/>
    </row>
    <row r="11" spans="1:16" s="3" customFormat="1" ht="15.75" customHeight="1" x14ac:dyDescent="0.25">
      <c r="A11" s="58" t="s">
        <v>1</v>
      </c>
      <c r="B11" s="58" t="s">
        <v>24</v>
      </c>
      <c r="C11" s="58"/>
      <c r="D11" s="58"/>
      <c r="E11" s="58"/>
      <c r="F11" s="58"/>
      <c r="G11" s="58"/>
      <c r="H11" s="58" t="s">
        <v>11</v>
      </c>
      <c r="I11" s="58" t="s">
        <v>30</v>
      </c>
      <c r="J11" s="58" t="s">
        <v>12</v>
      </c>
      <c r="K11" s="58" t="s">
        <v>13</v>
      </c>
      <c r="L11" s="58" t="s">
        <v>22</v>
      </c>
      <c r="M11" s="58" t="s">
        <v>14</v>
      </c>
      <c r="N11" s="58" t="s">
        <v>23</v>
      </c>
      <c r="O11" s="58" t="s">
        <v>15</v>
      </c>
    </row>
    <row r="12" spans="1:16" s="3" customFormat="1" ht="53.25" customHeight="1" x14ac:dyDescent="0.25">
      <c r="A12" s="58"/>
      <c r="B12" s="58" t="s">
        <v>2</v>
      </c>
      <c r="C12" s="58" t="s">
        <v>6</v>
      </c>
      <c r="D12" s="58"/>
      <c r="E12" s="58" t="s">
        <v>10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6" s="3" customFormat="1" x14ac:dyDescent="0.25">
      <c r="A13" s="58"/>
      <c r="B13" s="58"/>
      <c r="C13" s="56" t="s">
        <v>4</v>
      </c>
      <c r="D13" s="56" t="s">
        <v>5</v>
      </c>
      <c r="E13" s="59" t="s">
        <v>7</v>
      </c>
      <c r="F13" s="58" t="s">
        <v>8</v>
      </c>
      <c r="G13" s="58" t="s">
        <v>9</v>
      </c>
      <c r="H13" s="58"/>
      <c r="I13" s="58"/>
      <c r="J13" s="58"/>
      <c r="K13" s="58"/>
      <c r="L13" s="58"/>
      <c r="M13" s="58"/>
      <c r="N13" s="58"/>
      <c r="O13" s="58"/>
    </row>
    <row r="14" spans="1:16" s="3" customFormat="1" ht="48.75" customHeight="1" x14ac:dyDescent="0.25">
      <c r="A14" s="58"/>
      <c r="B14" s="58"/>
      <c r="C14" s="56" t="s">
        <v>3</v>
      </c>
      <c r="D14" s="56" t="s">
        <v>3</v>
      </c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6" hidden="1" x14ac:dyDescent="0.2">
      <c r="A15" s="4">
        <v>1</v>
      </c>
      <c r="B15" s="4">
        <v>2</v>
      </c>
      <c r="C15" s="4">
        <v>3</v>
      </c>
      <c r="D15" s="4">
        <v>4</v>
      </c>
      <c r="E15" s="13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6" s="3" customFormat="1" ht="78.75" customHeight="1" x14ac:dyDescent="0.25">
      <c r="A16" s="56">
        <v>1</v>
      </c>
      <c r="B16" s="56"/>
      <c r="C16" s="56"/>
      <c r="D16" s="56"/>
      <c r="E16" s="57"/>
      <c r="F16" s="56" t="s">
        <v>25</v>
      </c>
      <c r="G16" s="56"/>
      <c r="H16" s="56" t="s">
        <v>29</v>
      </c>
      <c r="I16" s="5">
        <v>5628.31</v>
      </c>
      <c r="J16" s="56" t="s">
        <v>27</v>
      </c>
      <c r="K16" s="5">
        <f>528.126/1000</f>
        <v>0.52812599999999998</v>
      </c>
      <c r="L16" s="6">
        <f>I16*K16</f>
        <v>2972.4568470600002</v>
      </c>
      <c r="M16" s="7" t="s">
        <v>28</v>
      </c>
      <c r="N16" s="56" t="s">
        <v>88</v>
      </c>
      <c r="O16" s="56"/>
      <c r="P16" s="3">
        <f>I16*K16</f>
        <v>2972.4568470600002</v>
      </c>
    </row>
    <row r="17" spans="1:17" ht="30" customHeight="1" x14ac:dyDescent="0.2">
      <c r="A17" s="23">
        <v>2</v>
      </c>
      <c r="B17" s="15"/>
      <c r="C17" s="15"/>
      <c r="D17" s="15"/>
      <c r="E17" s="15"/>
      <c r="F17" s="15"/>
      <c r="G17" s="15"/>
      <c r="H17" s="23" t="s">
        <v>29</v>
      </c>
      <c r="I17" s="36">
        <f>P59</f>
        <v>3937.2437308272492</v>
      </c>
      <c r="J17" s="23" t="s">
        <v>27</v>
      </c>
      <c r="K17" s="29">
        <f>52.842/1000</f>
        <v>5.2842E-2</v>
      </c>
      <c r="L17" s="22">
        <f>I17*K17</f>
        <v>208.0518332243735</v>
      </c>
      <c r="M17" s="23" t="s">
        <v>39</v>
      </c>
      <c r="N17" s="23" t="s">
        <v>89</v>
      </c>
      <c r="O17" s="15"/>
      <c r="P17" s="16"/>
      <c r="Q17" s="1">
        <f>K17*8222</f>
        <v>434.46692400000001</v>
      </c>
    </row>
    <row r="18" spans="1:17" x14ac:dyDescent="0.2">
      <c r="K18" s="10">
        <f>SUM(K16:K17)</f>
        <v>0.58096799999999993</v>
      </c>
    </row>
    <row r="19" spans="1:17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7" ht="14.25" customHeight="1" x14ac:dyDescent="0.2">
      <c r="A20" s="8"/>
      <c r="B20" s="8"/>
      <c r="C20" s="8"/>
      <c r="D20" s="8"/>
      <c r="E20" s="1"/>
      <c r="F20" s="14"/>
    </row>
    <row r="21" spans="1:17" ht="0.75" hidden="1" customHeight="1" x14ac:dyDescent="0.2">
      <c r="A21" s="9"/>
      <c r="B21" s="9"/>
      <c r="C21" s="9"/>
      <c r="D21" s="17"/>
      <c r="E21" s="18" t="s">
        <v>68</v>
      </c>
      <c r="F21" s="18" t="s">
        <v>69</v>
      </c>
      <c r="G21" s="18" t="s">
        <v>32</v>
      </c>
      <c r="H21" s="18" t="s">
        <v>84</v>
      </c>
      <c r="I21" s="18" t="s">
        <v>85</v>
      </c>
      <c r="J21" s="18" t="s">
        <v>34</v>
      </c>
      <c r="K21" s="18" t="s">
        <v>35</v>
      </c>
      <c r="L21" s="18" t="s">
        <v>90</v>
      </c>
      <c r="M21" s="18" t="s">
        <v>36</v>
      </c>
      <c r="N21" s="18" t="s">
        <v>93</v>
      </c>
      <c r="O21" s="18" t="s">
        <v>37</v>
      </c>
      <c r="P21" s="18" t="s">
        <v>94</v>
      </c>
    </row>
    <row r="22" spans="1:17" ht="30" hidden="1" x14ac:dyDescent="0.2">
      <c r="A22" s="8"/>
      <c r="B22" s="8"/>
      <c r="C22" s="8"/>
      <c r="D22" s="19" t="s">
        <v>65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</row>
    <row r="23" spans="1:17" hidden="1" x14ac:dyDescent="0.2">
      <c r="A23" s="8"/>
      <c r="B23" s="8"/>
      <c r="C23" s="8"/>
      <c r="D23" s="19" t="s">
        <v>42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0</v>
      </c>
      <c r="P23" s="4"/>
    </row>
    <row r="24" spans="1:17" hidden="1" x14ac:dyDescent="0.2">
      <c r="D24" s="4" t="s">
        <v>43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</row>
    <row r="25" spans="1:17" ht="30" hidden="1" x14ac:dyDescent="0.2">
      <c r="D25" s="4" t="s">
        <v>44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</row>
    <row r="26" spans="1:17" ht="7.5" hidden="1" customHeight="1" x14ac:dyDescent="0.2">
      <c r="D26" s="4" t="s">
        <v>45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</row>
    <row r="27" spans="1:17" hidden="1" x14ac:dyDescent="0.2">
      <c r="D27" s="4" t="s">
        <v>86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</row>
    <row r="28" spans="1:17" hidden="1" x14ac:dyDescent="0.2">
      <c r="D28" s="4" t="s">
        <v>46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</row>
    <row r="29" spans="1:17" ht="30" hidden="1" x14ac:dyDescent="0.2">
      <c r="D29" s="4" t="s">
        <v>47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</row>
    <row r="30" spans="1:17" hidden="1" x14ac:dyDescent="0.2">
      <c r="D30" s="4" t="s">
        <v>48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</row>
    <row r="31" spans="1:17" ht="30" hidden="1" x14ac:dyDescent="0.2">
      <c r="D31" s="4" t="s">
        <v>49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0</v>
      </c>
      <c r="P31" s="4"/>
    </row>
    <row r="32" spans="1:17" hidden="1" x14ac:dyDescent="0.2">
      <c r="D32" s="4" t="s">
        <v>50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0</v>
      </c>
      <c r="P32" s="4"/>
    </row>
    <row r="33" spans="4:16" ht="30.75" hidden="1" customHeight="1" x14ac:dyDescent="0.2">
      <c r="D33" s="4" t="s">
        <v>51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0</v>
      </c>
      <c r="P33" s="4"/>
    </row>
    <row r="34" spans="4:16" hidden="1" x14ac:dyDescent="0.2">
      <c r="D34" s="4" t="s">
        <v>52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</v>
      </c>
      <c r="P34" s="4"/>
    </row>
    <row r="35" spans="4:16" ht="17.25" hidden="1" customHeight="1" x14ac:dyDescent="0.2">
      <c r="D35" s="4" t="s">
        <v>70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0</v>
      </c>
      <c r="P35" s="4"/>
    </row>
    <row r="36" spans="4:16" hidden="1" x14ac:dyDescent="0.2">
      <c r="D36" s="4" t="s">
        <v>53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0</v>
      </c>
      <c r="P36" s="4"/>
    </row>
    <row r="37" spans="4:16" hidden="1" x14ac:dyDescent="0.2">
      <c r="D37" s="4" t="s">
        <v>54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0</v>
      </c>
      <c r="P37" s="4"/>
    </row>
    <row r="38" spans="4:16" ht="30" hidden="1" x14ac:dyDescent="0.2">
      <c r="D38" s="4" t="s">
        <v>56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0</v>
      </c>
      <c r="P38" s="4"/>
    </row>
    <row r="39" spans="4:16" hidden="1" x14ac:dyDescent="0.2">
      <c r="D39" s="4" t="s">
        <v>55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0</v>
      </c>
      <c r="P39" s="4"/>
    </row>
    <row r="40" spans="4:16" hidden="1" x14ac:dyDescent="0.2">
      <c r="D40" s="4" t="s">
        <v>57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0</v>
      </c>
      <c r="P40" s="4"/>
    </row>
    <row r="41" spans="4:16" hidden="1" x14ac:dyDescent="0.2">
      <c r="D41" s="4" t="s">
        <v>58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</v>
      </c>
      <c r="P41" s="4"/>
    </row>
    <row r="42" spans="4:16" ht="30" hidden="1" x14ac:dyDescent="0.2">
      <c r="D42" s="4" t="s">
        <v>59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</v>
      </c>
      <c r="P42" s="4"/>
    </row>
    <row r="43" spans="4:16" hidden="1" x14ac:dyDescent="0.2">
      <c r="D43" s="4" t="s">
        <v>60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0</v>
      </c>
      <c r="P43" s="4"/>
    </row>
    <row r="44" spans="4:16" ht="30" hidden="1" x14ac:dyDescent="0.2">
      <c r="D44" s="4" t="s">
        <v>61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0</v>
      </c>
      <c r="P44" s="4"/>
    </row>
    <row r="45" spans="4:16" hidden="1" x14ac:dyDescent="0.2">
      <c r="D45" s="4" t="s">
        <v>62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</v>
      </c>
      <c r="P45" s="4"/>
    </row>
    <row r="46" spans="4:16" hidden="1" x14ac:dyDescent="0.2">
      <c r="D46" s="4" t="s">
        <v>63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0</v>
      </c>
      <c r="P46" s="4"/>
    </row>
    <row r="47" spans="4:16" hidden="1" x14ac:dyDescent="0.2">
      <c r="D47" s="4" t="s">
        <v>64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</row>
    <row r="48" spans="4:16" ht="12" hidden="1" customHeight="1" x14ac:dyDescent="0.2">
      <c r="D48" s="4" t="s">
        <v>105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v>45.677999999999997</v>
      </c>
      <c r="P48" s="4"/>
    </row>
    <row r="49" spans="3:19" ht="27.75" hidden="1" customHeight="1" x14ac:dyDescent="0.2">
      <c r="D49" s="4" t="s">
        <v>106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>
        <v>6.96</v>
      </c>
      <c r="P49" s="4"/>
    </row>
    <row r="50" spans="3:19" ht="30" hidden="1" x14ac:dyDescent="0.2">
      <c r="D50" s="30" t="s">
        <v>78</v>
      </c>
      <c r="E50" s="30">
        <f>SUM(E22:E47)</f>
        <v>2612.1460000000002</v>
      </c>
      <c r="F50" s="31">
        <f>SUM(F22:F47)</f>
        <v>2141.0309999999999</v>
      </c>
      <c r="G50" s="31">
        <f>SUM(G22:G47)</f>
        <v>1888.9019999999998</v>
      </c>
      <c r="H50" s="31">
        <f>E50+F50+G50</f>
        <v>6642.0789999999997</v>
      </c>
      <c r="I50" s="31">
        <f>SUM(I22:I47)</f>
        <v>1242.8359999999998</v>
      </c>
      <c r="J50" s="31">
        <f>SUM(J22:J47)</f>
        <v>712.8599999999999</v>
      </c>
      <c r="K50" s="31"/>
      <c r="L50" s="45">
        <f>I50+J50+K50</f>
        <v>1955.6959999999997</v>
      </c>
      <c r="M50" s="31">
        <f>SUM(M22:M47)</f>
        <v>0</v>
      </c>
      <c r="N50" s="31">
        <f>SUM(N22:N49)</f>
        <v>0</v>
      </c>
      <c r="O50" s="31">
        <f>SUM(O22:O49)</f>
        <v>52.637999999999998</v>
      </c>
      <c r="P50" s="45">
        <f>M50+N50+O50</f>
        <v>52.637999999999998</v>
      </c>
    </row>
    <row r="51" spans="3:19" ht="15.75" hidden="1" x14ac:dyDescent="0.25">
      <c r="D51" s="32" t="s">
        <v>67</v>
      </c>
      <c r="E51" s="32">
        <v>3165.64</v>
      </c>
      <c r="F51" s="32">
        <v>3165.64</v>
      </c>
      <c r="G51" s="32">
        <v>3165.64</v>
      </c>
      <c r="H51" s="37">
        <f>H52/H50</f>
        <v>3165.6400000000003</v>
      </c>
      <c r="I51" s="32">
        <v>3165.64</v>
      </c>
      <c r="J51" s="32">
        <v>3165.64</v>
      </c>
      <c r="K51" s="32">
        <v>3165.64</v>
      </c>
      <c r="L51" s="32">
        <f>L52/L50</f>
        <v>3165.64</v>
      </c>
      <c r="M51" s="32">
        <v>3165.64</v>
      </c>
      <c r="N51" s="32">
        <v>3165.64</v>
      </c>
      <c r="O51" s="32">
        <v>4162.18</v>
      </c>
      <c r="P51" s="32">
        <f>P52/P50</f>
        <v>4162.18</v>
      </c>
    </row>
    <row r="52" spans="3:19" ht="33" hidden="1" customHeight="1" x14ac:dyDescent="0.2">
      <c r="D52" s="32" t="s">
        <v>79</v>
      </c>
      <c r="E52" s="33">
        <f>E50*E51</f>
        <v>8269113.8634400005</v>
      </c>
      <c r="F52" s="33">
        <f t="shared" ref="F52" si="0">F50*F51</f>
        <v>6777733.3748399997</v>
      </c>
      <c r="G52" s="33">
        <f>G50*G51</f>
        <v>5979583.7272799993</v>
      </c>
      <c r="H52" s="33">
        <f>E52+F52+G52</f>
        <v>21026430.96556</v>
      </c>
      <c r="I52" s="33">
        <f>I51*I50</f>
        <v>3934371.3550399994</v>
      </c>
      <c r="J52" s="33">
        <f>J51*J50</f>
        <v>2256658.1303999997</v>
      </c>
      <c r="K52" s="33"/>
      <c r="L52" s="33">
        <f>I52+J52+K52</f>
        <v>6191029.485439999</v>
      </c>
      <c r="M52" s="33">
        <f>M51*M50</f>
        <v>0</v>
      </c>
      <c r="N52" s="33">
        <f>N51*N50</f>
        <v>0</v>
      </c>
      <c r="O52" s="33">
        <f>O51*O50</f>
        <v>219088.83084000001</v>
      </c>
      <c r="P52" s="33">
        <f>M52+N52+O52</f>
        <v>219088.83084000001</v>
      </c>
    </row>
    <row r="53" spans="3:19" hidden="1" x14ac:dyDescent="0.2">
      <c r="D53" s="34"/>
      <c r="E53" s="34"/>
      <c r="F53" s="21"/>
      <c r="G53" s="21"/>
      <c r="H53" s="21"/>
      <c r="I53" s="4"/>
      <c r="J53" s="4"/>
      <c r="K53" s="4"/>
      <c r="L53" s="4"/>
      <c r="M53" s="4"/>
      <c r="N53" s="4"/>
      <c r="O53" s="4"/>
      <c r="P53" s="4"/>
    </row>
    <row r="54" spans="3:19" ht="45" hidden="1" x14ac:dyDescent="0.2">
      <c r="C54" s="21" t="s">
        <v>71</v>
      </c>
      <c r="D54" s="20" t="s">
        <v>104</v>
      </c>
      <c r="E54" s="4">
        <v>5.4878</v>
      </c>
      <c r="F54" s="4">
        <v>5.4878</v>
      </c>
      <c r="G54" s="4">
        <v>5.4878</v>
      </c>
      <c r="H54" s="21"/>
      <c r="I54" s="4">
        <v>5.4878</v>
      </c>
      <c r="J54" s="4">
        <v>5.4878</v>
      </c>
      <c r="K54" s="4">
        <v>0</v>
      </c>
      <c r="L54" s="4"/>
      <c r="M54" s="4">
        <v>0</v>
      </c>
      <c r="N54" s="4">
        <v>0</v>
      </c>
      <c r="O54" s="4">
        <v>8.5510000000000002</v>
      </c>
      <c r="P54" s="4"/>
    </row>
    <row r="55" spans="3:19" ht="45" hidden="1" x14ac:dyDescent="0.2">
      <c r="C55" s="27"/>
      <c r="D55" s="20" t="s">
        <v>73</v>
      </c>
      <c r="E55" s="4">
        <f>12.8081+16.0954</f>
        <v>28.903500000000001</v>
      </c>
      <c r="F55" s="4">
        <v>55.064</v>
      </c>
      <c r="G55" s="4">
        <v>55.064</v>
      </c>
      <c r="H55" s="21"/>
      <c r="I55" s="4">
        <f>29.87-(F55-30.058)</f>
        <v>4.8640000000000008</v>
      </c>
      <c r="J55" s="4">
        <v>12.806100000000001</v>
      </c>
      <c r="K55" s="4">
        <v>0</v>
      </c>
      <c r="L55" s="4"/>
      <c r="M55" s="4">
        <v>0</v>
      </c>
      <c r="N55" s="4">
        <v>0</v>
      </c>
      <c r="O55" s="4">
        <v>11.730399999999999</v>
      </c>
      <c r="P55" s="4"/>
    </row>
    <row r="56" spans="3:19" ht="36.75" hidden="1" customHeight="1" x14ac:dyDescent="0.2">
      <c r="C56" s="27"/>
      <c r="D56" s="20" t="s">
        <v>103</v>
      </c>
      <c r="E56" s="4"/>
      <c r="F56" s="4"/>
      <c r="G56" s="4"/>
      <c r="H56" s="21"/>
      <c r="I56" s="4"/>
      <c r="J56" s="4"/>
      <c r="K56" s="4"/>
      <c r="L56" s="4"/>
      <c r="M56" s="4">
        <v>10.3428</v>
      </c>
      <c r="N56" s="4">
        <v>10.3428</v>
      </c>
      <c r="O56" s="4">
        <v>10.3428</v>
      </c>
      <c r="P56" s="4"/>
      <c r="R56" s="1">
        <v>995.03</v>
      </c>
      <c r="S56" s="1">
        <f>O56*R56</f>
        <v>10291.396284</v>
      </c>
    </row>
    <row r="57" spans="3:19" ht="30" hidden="1" x14ac:dyDescent="0.2">
      <c r="D57" s="31" t="s">
        <v>80</v>
      </c>
      <c r="E57" s="31">
        <f>E54+E55</f>
        <v>34.391300000000001</v>
      </c>
      <c r="F57" s="31">
        <f>F54+F55</f>
        <v>60.5518</v>
      </c>
      <c r="G57" s="31">
        <f>G54+G55</f>
        <v>60.5518</v>
      </c>
      <c r="H57" s="31">
        <f>E57+F57+G57</f>
        <v>155.4949</v>
      </c>
      <c r="I57" s="31">
        <f>I54+I55</f>
        <v>10.351800000000001</v>
      </c>
      <c r="J57" s="31">
        <f>J54+J55</f>
        <v>18.293900000000001</v>
      </c>
      <c r="K57" s="31"/>
      <c r="L57" s="31">
        <f>I57+J57+K57</f>
        <v>28.645700000000001</v>
      </c>
      <c r="M57" s="31">
        <f>M54+M55+M56</f>
        <v>10.3428</v>
      </c>
      <c r="N57" s="31">
        <f>N54+N55+N56</f>
        <v>10.3428</v>
      </c>
      <c r="O57" s="31">
        <f>O54+O55+O56</f>
        <v>30.624199999999998</v>
      </c>
      <c r="P57" s="31">
        <f>M57+N57+O57</f>
        <v>51.309799999999996</v>
      </c>
    </row>
    <row r="58" spans="3:19" ht="30" hidden="1" x14ac:dyDescent="0.2">
      <c r="D58" s="32" t="s">
        <v>74</v>
      </c>
      <c r="E58" s="32">
        <v>1376.32</v>
      </c>
      <c r="F58" s="32">
        <v>1376.32</v>
      </c>
      <c r="G58" s="32">
        <v>1376.32</v>
      </c>
      <c r="H58" s="32"/>
      <c r="I58" s="32">
        <v>1376.32</v>
      </c>
      <c r="J58" s="32">
        <v>1376.32</v>
      </c>
      <c r="K58" s="32">
        <v>1376.32</v>
      </c>
      <c r="L58" s="32"/>
      <c r="M58" s="32">
        <v>995.03</v>
      </c>
      <c r="N58" s="32">
        <v>995.03</v>
      </c>
      <c r="O58" s="32">
        <v>995.03</v>
      </c>
      <c r="P58" s="32"/>
    </row>
    <row r="59" spans="3:19" ht="30.75" hidden="1" x14ac:dyDescent="0.25">
      <c r="D59" s="32" t="s">
        <v>75</v>
      </c>
      <c r="E59" s="32">
        <v>7316.54</v>
      </c>
      <c r="F59" s="32">
        <v>7316.54</v>
      </c>
      <c r="G59" s="32">
        <v>7316.54</v>
      </c>
      <c r="H59" s="38">
        <f>H60/H57</f>
        <v>6687.6047876682769</v>
      </c>
      <c r="I59" s="32">
        <v>7316.54</v>
      </c>
      <c r="J59" s="32">
        <v>7316.54</v>
      </c>
      <c r="K59" s="32">
        <v>7316.54</v>
      </c>
      <c r="L59" s="33">
        <f>L60/L57</f>
        <v>5040.5446976684107</v>
      </c>
      <c r="M59" s="32">
        <v>8438.52</v>
      </c>
      <c r="N59" s="32">
        <v>8438.52</v>
      </c>
      <c r="O59" s="32">
        <v>8438.52</v>
      </c>
      <c r="P59" s="33">
        <f>P60/P57</f>
        <v>3937.2437308272492</v>
      </c>
    </row>
    <row r="60" spans="3:19" ht="30" hidden="1" x14ac:dyDescent="0.2">
      <c r="D60" s="32" t="s">
        <v>81</v>
      </c>
      <c r="E60" s="33">
        <f>E54*E58+E55*E59</f>
        <v>219026.58278600001</v>
      </c>
      <c r="F60" s="33">
        <f t="shared" ref="F60" si="1">F54*F58+F55*F59</f>
        <v>410430.927456</v>
      </c>
      <c r="G60" s="33">
        <f>G54*G58+G55*G59</f>
        <v>410430.927456</v>
      </c>
      <c r="H60" s="33">
        <f>E60+F60+G60</f>
        <v>1039888.437698</v>
      </c>
      <c r="I60" s="33">
        <f>I54*I58+I55*I59</f>
        <v>43140.619456</v>
      </c>
      <c r="J60" s="33">
        <f>J54*J58+J55*J59</f>
        <v>101249.31179000001</v>
      </c>
      <c r="K60" s="33"/>
      <c r="L60" s="33">
        <f>I60+J60+K60</f>
        <v>144389.93124599999</v>
      </c>
      <c r="M60" s="33">
        <f>M57*M58</f>
        <v>10291.396284</v>
      </c>
      <c r="N60" s="33">
        <f>N56*N58</f>
        <v>10291.396284</v>
      </c>
      <c r="O60" s="33">
        <f>O56*O58+(O54+O55)*O59</f>
        <v>181436.39581199997</v>
      </c>
      <c r="P60" s="33">
        <f>M60+N60+O60</f>
        <v>202019.18837999998</v>
      </c>
    </row>
    <row r="61" spans="3:19" ht="78" hidden="1" customHeight="1" x14ac:dyDescent="0.2">
      <c r="D61" s="28" t="s">
        <v>82</v>
      </c>
      <c r="E61" s="28">
        <f>E57+E50</f>
        <v>2646.5373</v>
      </c>
      <c r="F61" s="28">
        <f>F57+F50</f>
        <v>2201.5828000000001</v>
      </c>
      <c r="G61" s="28">
        <f>G57+G50</f>
        <v>1949.4537999999998</v>
      </c>
      <c r="H61" s="28">
        <f>H50+H57</f>
        <v>6797.5738999999994</v>
      </c>
      <c r="I61" s="35">
        <f>I57+I50</f>
        <v>1253.1877999999997</v>
      </c>
      <c r="J61" s="35">
        <f>J57+J50</f>
        <v>731.15389999999991</v>
      </c>
      <c r="K61" s="35"/>
      <c r="L61" s="35">
        <f>L50+L57</f>
        <v>1984.3416999999997</v>
      </c>
      <c r="M61" s="35">
        <f>M50+M57</f>
        <v>10.3428</v>
      </c>
      <c r="N61" s="35">
        <f>N50+N57</f>
        <v>10.3428</v>
      </c>
      <c r="O61" s="35">
        <f>O50+O57</f>
        <v>83.262199999999993</v>
      </c>
      <c r="P61" s="35">
        <f>P50+P57</f>
        <v>103.9478</v>
      </c>
    </row>
    <row r="62" spans="3:19" ht="86.25" hidden="1" customHeight="1" x14ac:dyDescent="0.2">
      <c r="D62" s="28" t="s">
        <v>83</v>
      </c>
      <c r="E62" s="35">
        <f>E52+E60</f>
        <v>8488140.4462260008</v>
      </c>
      <c r="F62" s="35">
        <f t="shared" ref="F62:G62" si="2">F52+F60</f>
        <v>7188164.3022959996</v>
      </c>
      <c r="G62" s="35">
        <f t="shared" si="2"/>
        <v>6390014.6547359992</v>
      </c>
      <c r="H62" s="35">
        <f>H60+H52</f>
        <v>22066319.403258</v>
      </c>
      <c r="I62" s="35">
        <f>I60+I52</f>
        <v>3977511.9744959995</v>
      </c>
      <c r="J62" s="35">
        <f>J52+J60</f>
        <v>2357907.4421899999</v>
      </c>
      <c r="K62" s="35"/>
      <c r="L62" s="35">
        <f>L52+L60</f>
        <v>6335419.4166859994</v>
      </c>
      <c r="M62" s="35">
        <f>M60+M52</f>
        <v>10291.396284</v>
      </c>
      <c r="N62" s="35">
        <f>N52+N60</f>
        <v>10291.396284</v>
      </c>
      <c r="O62" s="35">
        <f>O60+O52</f>
        <v>400525.22665199998</v>
      </c>
      <c r="P62" s="35">
        <f>P52+P60</f>
        <v>421108.01922000002</v>
      </c>
    </row>
    <row r="63" spans="3:19" x14ac:dyDescent="0.2">
      <c r="E63" s="1"/>
    </row>
    <row r="64" spans="3:19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C7:G7"/>
    <mergeCell ref="A8:B8"/>
    <mergeCell ref="C8:G8"/>
    <mergeCell ref="A11:A14"/>
    <mergeCell ref="B11:G11"/>
    <mergeCell ref="H11:H14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кв 23</vt:lpstr>
      <vt:lpstr>2 кв 23 </vt:lpstr>
      <vt:lpstr>3 кв 23  </vt:lpstr>
      <vt:lpstr>4 кв 23   </vt:lpstr>
      <vt:lpstr>1 квартал 24   </vt:lpstr>
      <vt:lpstr>2 квартал 24   </vt:lpstr>
      <vt:lpstr>3 квартал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2024-10-23T05:11:51Z</dcterms:modified>
</cp:coreProperties>
</file>